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Даниил\Desktop\Учеба\3 сем\Теор вер\ДЗ\4 дз\"/>
    </mc:Choice>
  </mc:AlternateContent>
  <xr:revisionPtr revIDLastSave="0" documentId="13_ncr:1_{C473C874-88A2-43C9-8C78-7781F6D7DEEA}" xr6:coauthVersionLast="45" xr6:coauthVersionMax="45" xr10:uidLastSave="{00000000-0000-0000-0000-000000000000}"/>
  <bookViews>
    <workbookView xWindow="18525" yWindow="2730" windowWidth="28755" windowHeight="15825" activeTab="6" xr2:uid="{00000000-000D-0000-FFFF-FFFF00000000}"/>
  </bookViews>
  <sheets>
    <sheet name="1.1" sheetId="1" r:id="rId1"/>
    <sheet name="1.2" sheetId="2" r:id="rId2"/>
    <sheet name="1.3" sheetId="3" r:id="rId3"/>
    <sheet name="1.4 и 1.5" sheetId="4" r:id="rId4"/>
    <sheet name="1.6" sheetId="5" r:id="rId5"/>
    <sheet name="2.1" sheetId="6" r:id="rId6"/>
    <sheet name="2.2" sheetId="7" r:id="rId7"/>
    <sheet name="2.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0" i="8" l="1"/>
  <c r="M50" i="8"/>
  <c r="M42" i="8"/>
  <c r="K50" i="8"/>
  <c r="I50" i="8"/>
  <c r="I42" i="8"/>
  <c r="G50" i="8"/>
  <c r="E50" i="8"/>
  <c r="E42" i="8"/>
  <c r="C50" i="8"/>
  <c r="A50" i="8"/>
  <c r="A42" i="8"/>
  <c r="O42" i="8"/>
  <c r="K42" i="8"/>
  <c r="G42" i="8"/>
  <c r="C42" i="8"/>
  <c r="AL6" i="8"/>
  <c r="AM18" i="8" s="1"/>
  <c r="AM13" i="8"/>
  <c r="AM14" i="8"/>
  <c r="AM15" i="8"/>
  <c r="AM16" i="8"/>
  <c r="AM17" i="8"/>
  <c r="AM22" i="8"/>
  <c r="AM24" i="8"/>
  <c r="AM25" i="8"/>
  <c r="AM26" i="8"/>
  <c r="AM27" i="8"/>
  <c r="AM28" i="8"/>
  <c r="AM29" i="8"/>
  <c r="AM34" i="8"/>
  <c r="AM36" i="8"/>
  <c r="AM37" i="8"/>
  <c r="AM38" i="8"/>
  <c r="AM39" i="8"/>
  <c r="AM40" i="8"/>
  <c r="AM41" i="8"/>
  <c r="AM46" i="8"/>
  <c r="AM48" i="8"/>
  <c r="AM49" i="8"/>
  <c r="AM50" i="8"/>
  <c r="AM51" i="8"/>
  <c r="AM52" i="8"/>
  <c r="AM53" i="8"/>
  <c r="AM58" i="8"/>
  <c r="AM60" i="8"/>
  <c r="AM61" i="8"/>
  <c r="AM62" i="8"/>
  <c r="AM63" i="8"/>
  <c r="AM64" i="8"/>
  <c r="AM65" i="8"/>
  <c r="AF6" i="8"/>
  <c r="AG37" i="8" s="1"/>
  <c r="U6" i="8"/>
  <c r="AA6" i="8"/>
  <c r="AG6" i="8"/>
  <c r="AG16" i="8"/>
  <c r="AG27" i="8"/>
  <c r="AG29" i="8"/>
  <c r="AG30" i="8"/>
  <c r="AG40" i="8"/>
  <c r="AG49" i="8"/>
  <c r="AG52" i="8"/>
  <c r="AG54" i="8"/>
  <c r="AG57" i="8"/>
  <c r="AG61" i="8"/>
  <c r="AG64" i="8"/>
  <c r="AB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Z6" i="8"/>
  <c r="V6" i="8"/>
  <c r="U65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T6" i="8"/>
  <c r="O33" i="8"/>
  <c r="M33" i="8"/>
  <c r="M25" i="8"/>
  <c r="K33" i="8"/>
  <c r="I33" i="8"/>
  <c r="I25" i="8"/>
  <c r="G33" i="8"/>
  <c r="E33" i="8"/>
  <c r="E25" i="8"/>
  <c r="O25" i="8"/>
  <c r="K25" i="8"/>
  <c r="G25" i="8"/>
  <c r="C33" i="8"/>
  <c r="A33" i="8"/>
  <c r="A25" i="8"/>
  <c r="C25" i="8"/>
  <c r="O16" i="8"/>
  <c r="M16" i="8"/>
  <c r="K16" i="8"/>
  <c r="I16" i="8"/>
  <c r="G16" i="8"/>
  <c r="E16" i="8"/>
  <c r="C16" i="8"/>
  <c r="A16" i="8"/>
  <c r="O8" i="8"/>
  <c r="M8" i="8"/>
  <c r="K8" i="8"/>
  <c r="I8" i="8"/>
  <c r="G8" i="8"/>
  <c r="E8" i="8"/>
  <c r="C8" i="8"/>
  <c r="A8" i="8"/>
  <c r="AT6" i="7"/>
  <c r="AS6" i="7"/>
  <c r="P6" i="7"/>
  <c r="AO5" i="6"/>
  <c r="AU5" i="6"/>
  <c r="BA5" i="6"/>
  <c r="BS5" i="6"/>
  <c r="CW5" i="6"/>
  <c r="CQ5" i="6"/>
  <c r="CK5" i="6"/>
  <c r="CL5" i="6" s="1"/>
  <c r="CE5" i="6"/>
  <c r="BY5" i="6"/>
  <c r="AH6" i="7"/>
  <c r="BM5" i="6"/>
  <c r="BG5" i="6"/>
  <c r="V6" i="7"/>
  <c r="AI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5" i="6"/>
  <c r="AR6" i="7"/>
  <c r="O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R104" i="7"/>
  <c r="AR105" i="7"/>
  <c r="AM6" i="7"/>
  <c r="AL80" i="7"/>
  <c r="AL73" i="7"/>
  <c r="AL74" i="7"/>
  <c r="AL75" i="7"/>
  <c r="AL76" i="7"/>
  <c r="AL77" i="7"/>
  <c r="AL78" i="7"/>
  <c r="AL79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6" i="7"/>
  <c r="AG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6" i="7"/>
  <c r="AB6" i="7"/>
  <c r="AA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6" i="7"/>
  <c r="U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6" i="7"/>
  <c r="H7" i="7"/>
  <c r="H8" i="7"/>
  <c r="H9" i="7"/>
  <c r="H10" i="7"/>
  <c r="H11" i="7"/>
  <c r="H12" i="7"/>
  <c r="H13" i="7"/>
  <c r="I6" i="7" s="1"/>
  <c r="J6" i="7" s="1"/>
  <c r="H14" i="7"/>
  <c r="H15" i="7"/>
  <c r="H6" i="7"/>
  <c r="B7" i="7"/>
  <c r="B8" i="7"/>
  <c r="B9" i="7"/>
  <c r="B10" i="7"/>
  <c r="C6" i="7" s="1"/>
  <c r="D6" i="7" s="1"/>
  <c r="B11" i="7"/>
  <c r="B12" i="7"/>
  <c r="B13" i="7"/>
  <c r="B14" i="7"/>
  <c r="B15" i="7"/>
  <c r="B6" i="7"/>
  <c r="EC8" i="6"/>
  <c r="EC7" i="6"/>
  <c r="DT8" i="6"/>
  <c r="DT7" i="6"/>
  <c r="DK8" i="6"/>
  <c r="DK7" i="6"/>
  <c r="DB8" i="6"/>
  <c r="DB7" i="6"/>
  <c r="F6" i="3"/>
  <c r="B110" i="6"/>
  <c r="B109" i="6"/>
  <c r="D112" i="6"/>
  <c r="C107" i="6"/>
  <c r="D107" i="6"/>
  <c r="E107" i="6"/>
  <c r="B107" i="6"/>
  <c r="C106" i="6"/>
  <c r="D106" i="6"/>
  <c r="E106" i="6"/>
  <c r="B106" i="6"/>
  <c r="CX5" i="6"/>
  <c r="E113" i="6" s="1"/>
  <c r="CR5" i="6"/>
  <c r="D109" i="6" s="1"/>
  <c r="CF5" i="6"/>
  <c r="B113" i="6" s="1"/>
  <c r="J5" i="6"/>
  <c r="J9" i="6"/>
  <c r="J7" i="6"/>
  <c r="P14" i="6"/>
  <c r="P6" i="6"/>
  <c r="P10" i="6"/>
  <c r="V13" i="6"/>
  <c r="AB10" i="6"/>
  <c r="AT20" i="6"/>
  <c r="CJ43" i="6"/>
  <c r="CJ30" i="6"/>
  <c r="CC5" i="6"/>
  <c r="CD6" i="6" s="1"/>
  <c r="K5" i="6"/>
  <c r="CV6" i="6"/>
  <c r="CV7" i="6"/>
  <c r="CV8" i="6"/>
  <c r="CV9" i="6"/>
  <c r="CV10" i="6"/>
  <c r="CV11" i="6"/>
  <c r="CV12" i="6"/>
  <c r="CV13" i="6"/>
  <c r="CV14" i="6"/>
  <c r="CV15" i="6"/>
  <c r="CV16" i="6"/>
  <c r="CV17" i="6"/>
  <c r="CV18" i="6"/>
  <c r="CV19" i="6"/>
  <c r="CV20" i="6"/>
  <c r="CV21" i="6"/>
  <c r="CV22" i="6"/>
  <c r="CV23" i="6"/>
  <c r="CV24" i="6"/>
  <c r="CV25" i="6"/>
  <c r="CV26" i="6"/>
  <c r="CV27" i="6"/>
  <c r="CV28" i="6"/>
  <c r="CV29" i="6"/>
  <c r="CV30" i="6"/>
  <c r="CV31" i="6"/>
  <c r="CV32" i="6"/>
  <c r="CV33" i="6"/>
  <c r="CV34" i="6"/>
  <c r="CV35" i="6"/>
  <c r="CV36" i="6"/>
  <c r="CV37" i="6"/>
  <c r="CV38" i="6"/>
  <c r="CV39" i="6"/>
  <c r="CV40" i="6"/>
  <c r="CV41" i="6"/>
  <c r="CV42" i="6"/>
  <c r="CV43" i="6"/>
  <c r="CV44" i="6"/>
  <c r="CV45" i="6"/>
  <c r="CV46" i="6"/>
  <c r="CV47" i="6"/>
  <c r="CV48" i="6"/>
  <c r="CV49" i="6"/>
  <c r="CV50" i="6"/>
  <c r="CV51" i="6"/>
  <c r="CV52" i="6"/>
  <c r="CV53" i="6"/>
  <c r="CV54" i="6"/>
  <c r="CV55" i="6"/>
  <c r="CV56" i="6"/>
  <c r="CV57" i="6"/>
  <c r="CV58" i="6"/>
  <c r="CV59" i="6"/>
  <c r="CV60" i="6"/>
  <c r="CV61" i="6"/>
  <c r="CV62" i="6"/>
  <c r="CV63" i="6"/>
  <c r="CV64" i="6"/>
  <c r="CV65" i="6"/>
  <c r="CV66" i="6"/>
  <c r="CV67" i="6"/>
  <c r="CV68" i="6"/>
  <c r="CV69" i="6"/>
  <c r="CV70" i="6"/>
  <c r="CV71" i="6"/>
  <c r="CV72" i="6"/>
  <c r="CV73" i="6"/>
  <c r="CV74" i="6"/>
  <c r="CV75" i="6"/>
  <c r="CV76" i="6"/>
  <c r="CV77" i="6"/>
  <c r="CV78" i="6"/>
  <c r="CV79" i="6"/>
  <c r="CV80" i="6"/>
  <c r="CV81" i="6"/>
  <c r="CV82" i="6"/>
  <c r="CV83" i="6"/>
  <c r="CV84" i="6"/>
  <c r="CV85" i="6"/>
  <c r="CV86" i="6"/>
  <c r="CV87" i="6"/>
  <c r="CV88" i="6"/>
  <c r="CV89" i="6"/>
  <c r="CV90" i="6"/>
  <c r="CV91" i="6"/>
  <c r="CV92" i="6"/>
  <c r="CV93" i="6"/>
  <c r="CV94" i="6"/>
  <c r="CV95" i="6"/>
  <c r="CV96" i="6"/>
  <c r="CV97" i="6"/>
  <c r="CV98" i="6"/>
  <c r="CV99" i="6"/>
  <c r="CV100" i="6"/>
  <c r="CV101" i="6"/>
  <c r="CV102" i="6"/>
  <c r="CV103" i="6"/>
  <c r="CV104" i="6"/>
  <c r="CV5" i="6"/>
  <c r="CU5" i="6"/>
  <c r="CP20" i="6"/>
  <c r="CP6" i="6"/>
  <c r="CP7" i="6"/>
  <c r="CP8" i="6"/>
  <c r="CP9" i="6"/>
  <c r="CP10" i="6"/>
  <c r="CP11" i="6"/>
  <c r="CP12" i="6"/>
  <c r="CP13" i="6"/>
  <c r="CP14" i="6"/>
  <c r="CP15" i="6"/>
  <c r="CP16" i="6"/>
  <c r="CP17" i="6"/>
  <c r="CP18" i="6"/>
  <c r="CP19" i="6"/>
  <c r="CP21" i="6"/>
  <c r="CP22" i="6"/>
  <c r="CP23" i="6"/>
  <c r="CP24" i="6"/>
  <c r="CP25" i="6"/>
  <c r="CP26" i="6"/>
  <c r="CP27" i="6"/>
  <c r="CP28" i="6"/>
  <c r="CP29" i="6"/>
  <c r="CP30" i="6"/>
  <c r="CP31" i="6"/>
  <c r="CP32" i="6"/>
  <c r="CP33" i="6"/>
  <c r="CP34" i="6"/>
  <c r="CP35" i="6"/>
  <c r="CP36" i="6"/>
  <c r="CP37" i="6"/>
  <c r="CP38" i="6"/>
  <c r="CP39" i="6"/>
  <c r="CP40" i="6"/>
  <c r="CP41" i="6"/>
  <c r="CP42" i="6"/>
  <c r="CP43" i="6"/>
  <c r="CP44" i="6"/>
  <c r="CP45" i="6"/>
  <c r="CP46" i="6"/>
  <c r="CP47" i="6"/>
  <c r="CP48" i="6"/>
  <c r="CP49" i="6"/>
  <c r="CP50" i="6"/>
  <c r="CP51" i="6"/>
  <c r="CP52" i="6"/>
  <c r="CP53" i="6"/>
  <c r="CP54" i="6"/>
  <c r="CP55" i="6"/>
  <c r="CP56" i="6"/>
  <c r="CP57" i="6"/>
  <c r="CP58" i="6"/>
  <c r="CP59" i="6"/>
  <c r="CP60" i="6"/>
  <c r="CP61" i="6"/>
  <c r="CP62" i="6"/>
  <c r="CP63" i="6"/>
  <c r="CP64" i="6"/>
  <c r="CP65" i="6"/>
  <c r="CP66" i="6"/>
  <c r="CP67" i="6"/>
  <c r="CP68" i="6"/>
  <c r="CP69" i="6"/>
  <c r="CP70" i="6"/>
  <c r="CP71" i="6"/>
  <c r="CP72" i="6"/>
  <c r="CP73" i="6"/>
  <c r="CP74" i="6"/>
  <c r="CP75" i="6"/>
  <c r="CP76" i="6"/>
  <c r="CP77" i="6"/>
  <c r="CP78" i="6"/>
  <c r="CP79" i="6"/>
  <c r="CP80" i="6"/>
  <c r="CP81" i="6"/>
  <c r="CP82" i="6"/>
  <c r="CP83" i="6"/>
  <c r="CP84" i="6"/>
  <c r="CP85" i="6"/>
  <c r="CP86" i="6"/>
  <c r="CP87" i="6"/>
  <c r="CP88" i="6"/>
  <c r="CP89" i="6"/>
  <c r="CP90" i="6"/>
  <c r="CP91" i="6"/>
  <c r="CP92" i="6"/>
  <c r="CP93" i="6"/>
  <c r="CP94" i="6"/>
  <c r="CP95" i="6"/>
  <c r="CP96" i="6"/>
  <c r="CP97" i="6"/>
  <c r="CP98" i="6"/>
  <c r="CP99" i="6"/>
  <c r="CP100" i="6"/>
  <c r="CP101" i="6"/>
  <c r="CP102" i="6"/>
  <c r="CP103" i="6"/>
  <c r="CP104" i="6"/>
  <c r="CO5" i="6"/>
  <c r="CI5" i="6"/>
  <c r="CJ11" i="6" s="1"/>
  <c r="CJ87" i="6"/>
  <c r="CJ104" i="6"/>
  <c r="CJ6" i="6"/>
  <c r="CJ7" i="6"/>
  <c r="CJ8" i="6"/>
  <c r="CJ9" i="6"/>
  <c r="CJ10" i="6"/>
  <c r="CJ16" i="6"/>
  <c r="CJ17" i="6"/>
  <c r="CJ18" i="6"/>
  <c r="CJ19" i="6"/>
  <c r="CJ20" i="6"/>
  <c r="CJ21" i="6"/>
  <c r="CJ22" i="6"/>
  <c r="CJ28" i="6"/>
  <c r="CJ29" i="6"/>
  <c r="CJ31" i="6"/>
  <c r="CJ32" i="6"/>
  <c r="CJ33" i="6"/>
  <c r="CJ34" i="6"/>
  <c r="CJ40" i="6"/>
  <c r="CJ41" i="6"/>
  <c r="CJ42" i="6"/>
  <c r="CJ44" i="6"/>
  <c r="CJ45" i="6"/>
  <c r="CJ46" i="6"/>
  <c r="CJ47" i="6"/>
  <c r="CJ53" i="6"/>
  <c r="CJ54" i="6"/>
  <c r="CJ55" i="6"/>
  <c r="CJ56" i="6"/>
  <c r="CJ57" i="6"/>
  <c r="CJ58" i="6"/>
  <c r="CJ59" i="6"/>
  <c r="CJ65" i="6"/>
  <c r="CJ66" i="6"/>
  <c r="CJ67" i="6"/>
  <c r="CJ68" i="6"/>
  <c r="CJ69" i="6"/>
  <c r="CJ70" i="6"/>
  <c r="CJ71" i="6"/>
  <c r="CJ77" i="6"/>
  <c r="CJ78" i="6"/>
  <c r="CJ79" i="6"/>
  <c r="CJ80" i="6"/>
  <c r="CJ81" i="6"/>
  <c r="CJ82" i="6"/>
  <c r="CJ83" i="6"/>
  <c r="CJ91" i="6"/>
  <c r="CJ92" i="6"/>
  <c r="CJ93" i="6"/>
  <c r="CJ94" i="6"/>
  <c r="CJ95" i="6"/>
  <c r="CJ96" i="6"/>
  <c r="CJ97" i="6"/>
  <c r="CJ100" i="6"/>
  <c r="CJ103" i="6"/>
  <c r="CJ5" i="6"/>
  <c r="CD7" i="6"/>
  <c r="CD8" i="6"/>
  <c r="CD9" i="6"/>
  <c r="CD10" i="6"/>
  <c r="CD11" i="6"/>
  <c r="CD12" i="6"/>
  <c r="CD13" i="6"/>
  <c r="CD14" i="6"/>
  <c r="CD15" i="6"/>
  <c r="CD16" i="6"/>
  <c r="CD17" i="6"/>
  <c r="CD18" i="6"/>
  <c r="CD19" i="6"/>
  <c r="CD20" i="6"/>
  <c r="CD21" i="6"/>
  <c r="CD22" i="6"/>
  <c r="CD23" i="6"/>
  <c r="CD24" i="6"/>
  <c r="CD25" i="6"/>
  <c r="CD26" i="6"/>
  <c r="CD27" i="6"/>
  <c r="CD28" i="6"/>
  <c r="CD29" i="6"/>
  <c r="CD30" i="6"/>
  <c r="CD31" i="6"/>
  <c r="CD32" i="6"/>
  <c r="CD33" i="6"/>
  <c r="CD34" i="6"/>
  <c r="CD35" i="6"/>
  <c r="CD36" i="6"/>
  <c r="CD37" i="6"/>
  <c r="CD38" i="6"/>
  <c r="CD39" i="6"/>
  <c r="CD40" i="6"/>
  <c r="CD41" i="6"/>
  <c r="CD42" i="6"/>
  <c r="CD43" i="6"/>
  <c r="CD44" i="6"/>
  <c r="CD45" i="6"/>
  <c r="CD46" i="6"/>
  <c r="CD47" i="6"/>
  <c r="CD48" i="6"/>
  <c r="CD49" i="6"/>
  <c r="CD50" i="6"/>
  <c r="CD51" i="6"/>
  <c r="CD52" i="6"/>
  <c r="CD53" i="6"/>
  <c r="CD54" i="6"/>
  <c r="CD55" i="6"/>
  <c r="CD56" i="6"/>
  <c r="CD57" i="6"/>
  <c r="CD58" i="6"/>
  <c r="CD59" i="6"/>
  <c r="CD60" i="6"/>
  <c r="CD61" i="6"/>
  <c r="CD62" i="6"/>
  <c r="CD63" i="6"/>
  <c r="CD64" i="6"/>
  <c r="CD65" i="6"/>
  <c r="CD66" i="6"/>
  <c r="CD67" i="6"/>
  <c r="CD68" i="6"/>
  <c r="CD69" i="6"/>
  <c r="CD70" i="6"/>
  <c r="CD71" i="6"/>
  <c r="CD72" i="6"/>
  <c r="CD73" i="6"/>
  <c r="CD74" i="6"/>
  <c r="CD75" i="6"/>
  <c r="CD76" i="6"/>
  <c r="CD77" i="6"/>
  <c r="CD78" i="6"/>
  <c r="CD79" i="6"/>
  <c r="CD80" i="6"/>
  <c r="CD81" i="6"/>
  <c r="CD82" i="6"/>
  <c r="CD83" i="6"/>
  <c r="CD84" i="6"/>
  <c r="CD85" i="6"/>
  <c r="CD86" i="6"/>
  <c r="CD87" i="6"/>
  <c r="CD88" i="6"/>
  <c r="CD89" i="6"/>
  <c r="CD90" i="6"/>
  <c r="CD91" i="6"/>
  <c r="CD92" i="6"/>
  <c r="CD93" i="6"/>
  <c r="CD94" i="6"/>
  <c r="CD95" i="6"/>
  <c r="CD96" i="6"/>
  <c r="CD97" i="6"/>
  <c r="CD98" i="6"/>
  <c r="CD99" i="6"/>
  <c r="CD100" i="6"/>
  <c r="CD101" i="6"/>
  <c r="CD102" i="6"/>
  <c r="CD103" i="6"/>
  <c r="CD104" i="6"/>
  <c r="CD5" i="6"/>
  <c r="BX6" i="6"/>
  <c r="BX7" i="6"/>
  <c r="BX8" i="6"/>
  <c r="BX9" i="6"/>
  <c r="BX10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" i="6"/>
  <c r="BW5" i="6"/>
  <c r="BQ5" i="6"/>
  <c r="BR13" i="6" s="1"/>
  <c r="BR10" i="6"/>
  <c r="BR11" i="6"/>
  <c r="BR12" i="6"/>
  <c r="BR21" i="6"/>
  <c r="BR22" i="6"/>
  <c r="BR23" i="6"/>
  <c r="BR24" i="6"/>
  <c r="BR33" i="6"/>
  <c r="BR35" i="6"/>
  <c r="BR36" i="6"/>
  <c r="BR37" i="6"/>
  <c r="BR46" i="6"/>
  <c r="BR47" i="6"/>
  <c r="BR48" i="6"/>
  <c r="BR49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" i="6"/>
  <c r="BK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" i="6"/>
  <c r="BE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5" i="6"/>
  <c r="AY5" i="6"/>
  <c r="AT29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1" i="6"/>
  <c r="AT22" i="6"/>
  <c r="AT23" i="6"/>
  <c r="AT24" i="6"/>
  <c r="AT25" i="6"/>
  <c r="AT26" i="6"/>
  <c r="AT27" i="6"/>
  <c r="AT28" i="6"/>
  <c r="AT5" i="6"/>
  <c r="AS5" i="6"/>
  <c r="AM5" i="6"/>
  <c r="AG5" i="6"/>
  <c r="AB14" i="6"/>
  <c r="AA5" i="6"/>
  <c r="AB11" i="6" s="1"/>
  <c r="I5" i="6"/>
  <c r="J11" i="6" s="1"/>
  <c r="AB6" i="6"/>
  <c r="AB7" i="6"/>
  <c r="AB8" i="6"/>
  <c r="AB9" i="6"/>
  <c r="AB5" i="6"/>
  <c r="U5" i="6"/>
  <c r="O5" i="6"/>
  <c r="P8" i="6" s="1"/>
  <c r="AM12" i="8" l="1"/>
  <c r="AM59" i="8"/>
  <c r="AM47" i="8"/>
  <c r="AM35" i="8"/>
  <c r="AM23" i="8"/>
  <c r="AM11" i="8"/>
  <c r="AM10" i="8"/>
  <c r="AM57" i="8"/>
  <c r="AM45" i="8"/>
  <c r="AM33" i="8"/>
  <c r="AM21" i="8"/>
  <c r="AM9" i="8"/>
  <c r="AM56" i="8"/>
  <c r="AM44" i="8"/>
  <c r="AM32" i="8"/>
  <c r="AM20" i="8"/>
  <c r="AM8" i="8"/>
  <c r="AM55" i="8"/>
  <c r="AM43" i="8"/>
  <c r="AM31" i="8"/>
  <c r="AM19" i="8"/>
  <c r="AM7" i="8"/>
  <c r="AM6" i="8"/>
  <c r="AM54" i="8"/>
  <c r="AM42" i="8"/>
  <c r="AM30" i="8"/>
  <c r="AG53" i="8"/>
  <c r="AG28" i="8"/>
  <c r="AG51" i="8"/>
  <c r="AG18" i="8"/>
  <c r="AG65" i="8"/>
  <c r="AG50" i="8"/>
  <c r="AG17" i="8"/>
  <c r="AG63" i="8"/>
  <c r="AG42" i="8"/>
  <c r="AG15" i="8"/>
  <c r="AG62" i="8"/>
  <c r="AG41" i="8"/>
  <c r="AG7" i="8"/>
  <c r="AH6" i="8" s="1"/>
  <c r="AG60" i="8"/>
  <c r="AG39" i="8"/>
  <c r="AG59" i="8"/>
  <c r="AG38" i="8"/>
  <c r="AG26" i="8"/>
  <c r="AG14" i="8"/>
  <c r="AG25" i="8"/>
  <c r="AG13" i="8"/>
  <c r="AG48" i="8"/>
  <c r="AG36" i="8"/>
  <c r="AG24" i="8"/>
  <c r="AG12" i="8"/>
  <c r="AG47" i="8"/>
  <c r="AG35" i="8"/>
  <c r="AG23" i="8"/>
  <c r="AG11" i="8"/>
  <c r="AG58" i="8"/>
  <c r="AG46" i="8"/>
  <c r="AG34" i="8"/>
  <c r="AG22" i="8"/>
  <c r="AG10" i="8"/>
  <c r="AG45" i="8"/>
  <c r="AG33" i="8"/>
  <c r="AG21" i="8"/>
  <c r="AG9" i="8"/>
  <c r="AG56" i="8"/>
  <c r="AG44" i="8"/>
  <c r="AG32" i="8"/>
  <c r="AG20" i="8"/>
  <c r="AG8" i="8"/>
  <c r="AG55" i="8"/>
  <c r="AG43" i="8"/>
  <c r="AG31" i="8"/>
  <c r="AG19" i="8"/>
  <c r="E109" i="6"/>
  <c r="E112" i="6"/>
  <c r="E110" i="6"/>
  <c r="D110" i="6"/>
  <c r="D113" i="6"/>
  <c r="C112" i="6"/>
  <c r="C109" i="6"/>
  <c r="C113" i="6"/>
  <c r="C110" i="6"/>
  <c r="AN6" i="7"/>
  <c r="B112" i="6"/>
  <c r="EF10" i="6"/>
  <c r="EC9" i="6"/>
  <c r="EC10" i="6" s="1"/>
  <c r="DT9" i="6"/>
  <c r="DK9" i="6"/>
  <c r="DK10" i="6"/>
  <c r="DN10" i="6" s="1"/>
  <c r="DB9" i="6"/>
  <c r="DE8" i="6" s="1"/>
  <c r="CP5" i="6"/>
  <c r="CJ102" i="6"/>
  <c r="CJ90" i="6"/>
  <c r="CJ76" i="6"/>
  <c r="CJ64" i="6"/>
  <c r="CJ52" i="6"/>
  <c r="CJ39" i="6"/>
  <c r="CJ27" i="6"/>
  <c r="CJ15" i="6"/>
  <c r="CJ89" i="6"/>
  <c r="CJ101" i="6"/>
  <c r="CJ88" i="6"/>
  <c r="CJ75" i="6"/>
  <c r="CJ63" i="6"/>
  <c r="CJ51" i="6"/>
  <c r="CJ38" i="6"/>
  <c r="CJ26" i="6"/>
  <c r="CJ14" i="6"/>
  <c r="CJ86" i="6"/>
  <c r="CJ74" i="6"/>
  <c r="CJ62" i="6"/>
  <c r="CJ50" i="6"/>
  <c r="CJ37" i="6"/>
  <c r="CJ25" i="6"/>
  <c r="CJ13" i="6"/>
  <c r="CJ99" i="6"/>
  <c r="CJ85" i="6"/>
  <c r="CJ73" i="6"/>
  <c r="CJ61" i="6"/>
  <c r="CJ49" i="6"/>
  <c r="CJ36" i="6"/>
  <c r="CJ24" i="6"/>
  <c r="CJ12" i="6"/>
  <c r="CJ98" i="6"/>
  <c r="CJ84" i="6"/>
  <c r="CJ72" i="6"/>
  <c r="CJ60" i="6"/>
  <c r="CJ48" i="6"/>
  <c r="CJ35" i="6"/>
  <c r="CJ23" i="6"/>
  <c r="BR9" i="6"/>
  <c r="BR45" i="6"/>
  <c r="BR32" i="6"/>
  <c r="BR20" i="6"/>
  <c r="BR8" i="6"/>
  <c r="BR44" i="6"/>
  <c r="BR31" i="6"/>
  <c r="BR19" i="6"/>
  <c r="BR7" i="6"/>
  <c r="BR43" i="6"/>
  <c r="BR30" i="6"/>
  <c r="BR18" i="6"/>
  <c r="BR6" i="6"/>
  <c r="BR54" i="6"/>
  <c r="BR34" i="6"/>
  <c r="BR52" i="6"/>
  <c r="BR40" i="6"/>
  <c r="BR27" i="6"/>
  <c r="BR15" i="6"/>
  <c r="BR5" i="6"/>
  <c r="BR42" i="6"/>
  <c r="BR29" i="6"/>
  <c r="BR16" i="6"/>
  <c r="BR51" i="6"/>
  <c r="BR39" i="6"/>
  <c r="BR26" i="6"/>
  <c r="BR14" i="6"/>
  <c r="BR17" i="6"/>
  <c r="BR53" i="6"/>
  <c r="BR41" i="6"/>
  <c r="BR28" i="6"/>
  <c r="BR50" i="6"/>
  <c r="BR38" i="6"/>
  <c r="BR25" i="6"/>
  <c r="AB13" i="6"/>
  <c r="AB12" i="6"/>
  <c r="V6" i="6"/>
  <c r="V12" i="6"/>
  <c r="V11" i="6"/>
  <c r="V10" i="6"/>
  <c r="V9" i="6"/>
  <c r="V8" i="6"/>
  <c r="V7" i="6"/>
  <c r="V14" i="6"/>
  <c r="V5" i="6"/>
  <c r="P12" i="6"/>
  <c r="P7" i="6"/>
  <c r="P5" i="6"/>
  <c r="P11" i="6"/>
  <c r="P9" i="6"/>
  <c r="P13" i="6"/>
  <c r="Q5" i="6" s="1"/>
  <c r="J6" i="6"/>
  <c r="J10" i="6"/>
  <c r="J14" i="6"/>
  <c r="J8" i="6"/>
  <c r="J12" i="6"/>
  <c r="J13" i="6"/>
  <c r="J6" i="5"/>
  <c r="I15" i="5" s="1"/>
  <c r="J18" i="5"/>
  <c r="I18" i="5"/>
  <c r="H18" i="5"/>
  <c r="J17" i="5"/>
  <c r="I17" i="5"/>
  <c r="H17" i="5"/>
  <c r="J16" i="5"/>
  <c r="I16" i="5"/>
  <c r="H16" i="5"/>
  <c r="J15" i="5"/>
  <c r="H15" i="5"/>
  <c r="G18" i="5"/>
  <c r="G17" i="5"/>
  <c r="G16" i="5"/>
  <c r="G15" i="5"/>
  <c r="F18" i="5"/>
  <c r="F17" i="5"/>
  <c r="F16" i="5"/>
  <c r="F15" i="5"/>
  <c r="E18" i="5"/>
  <c r="E17" i="5"/>
  <c r="E16" i="5"/>
  <c r="E15" i="5"/>
  <c r="D16" i="5"/>
  <c r="D17" i="5"/>
  <c r="D18" i="5"/>
  <c r="C16" i="5"/>
  <c r="C17" i="5"/>
  <c r="C18" i="5"/>
  <c r="D15" i="5"/>
  <c r="C15" i="5"/>
  <c r="I6" i="5"/>
  <c r="AN6" i="8" l="1"/>
  <c r="EF12" i="6"/>
  <c r="EC11" i="6"/>
  <c r="EF13" i="6" s="1"/>
  <c r="EF11" i="6"/>
  <c r="DW10" i="6"/>
  <c r="DT10" i="6"/>
  <c r="DW11" i="6" s="1"/>
  <c r="DW9" i="6"/>
  <c r="DK11" i="6"/>
  <c r="DN11" i="6" s="1"/>
  <c r="DK12" i="6"/>
  <c r="DN12" i="6" s="1"/>
  <c r="DK13" i="6"/>
  <c r="DN13" i="6" s="1"/>
  <c r="DN9" i="6"/>
  <c r="DB10" i="6"/>
  <c r="DE9" i="6" s="1"/>
  <c r="DB11" i="6"/>
  <c r="AC5" i="6"/>
  <c r="W5" i="6"/>
  <c r="AS6" i="5"/>
  <c r="AT6" i="5"/>
  <c r="AR6" i="5"/>
  <c r="AU6" i="5" s="1"/>
  <c r="AQ6" i="5"/>
  <c r="AG6" i="5"/>
  <c r="AF6" i="5"/>
  <c r="AI6" i="5" s="1"/>
  <c r="AE6" i="5"/>
  <c r="T6" i="5"/>
  <c r="W6" i="5" s="1"/>
  <c r="S6" i="5"/>
  <c r="U6" i="5" s="1"/>
  <c r="K6" i="5"/>
  <c r="H6" i="5"/>
  <c r="G6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6" i="5"/>
  <c r="N7" i="5"/>
  <c r="N8" i="5"/>
  <c r="N9" i="5"/>
  <c r="N10" i="5"/>
  <c r="N11" i="5"/>
  <c r="N12" i="5"/>
  <c r="N13" i="5"/>
  <c r="N14" i="5"/>
  <c r="N15" i="5"/>
  <c r="N6" i="5"/>
  <c r="D2" i="4"/>
  <c r="G2" i="3"/>
  <c r="G2" i="2"/>
  <c r="J2" i="1"/>
  <c r="B5" i="1" s="1"/>
  <c r="I2" i="1"/>
  <c r="H2" i="1"/>
  <c r="B6" i="1" s="1"/>
  <c r="EC12" i="6" l="1"/>
  <c r="DT11" i="6"/>
  <c r="DK14" i="6"/>
  <c r="DN14" i="6" s="1"/>
  <c r="DK15" i="6"/>
  <c r="DN15" i="6" s="1"/>
  <c r="DE10" i="6"/>
  <c r="DB12" i="6"/>
  <c r="AH6" i="5"/>
  <c r="V6" i="5"/>
  <c r="AA6" i="5"/>
  <c r="AB28" i="5" s="1"/>
  <c r="O6" i="5"/>
  <c r="P7" i="5" s="1"/>
  <c r="AM6" i="5"/>
  <c r="AN11" i="5" s="1"/>
  <c r="F2" i="2"/>
  <c r="B5" i="2" s="1"/>
  <c r="B6" i="2" s="1"/>
  <c r="F2" i="3"/>
  <c r="B5" i="3" s="1"/>
  <c r="B6" i="5" s="1"/>
  <c r="B7" i="2"/>
  <c r="B8" i="2" s="1"/>
  <c r="B9" i="2" s="1"/>
  <c r="B7" i="1"/>
  <c r="B8" i="1" s="1"/>
  <c r="B9" i="1" s="1"/>
  <c r="EF14" i="6" l="1"/>
  <c r="EC13" i="6"/>
  <c r="EF15" i="6" s="1"/>
  <c r="DW12" i="6"/>
  <c r="DT12" i="6"/>
  <c r="DW13" i="6" s="1"/>
  <c r="DK16" i="6"/>
  <c r="DE11" i="6"/>
  <c r="DB13" i="6"/>
  <c r="DE12" i="6" s="1"/>
  <c r="P8" i="5"/>
  <c r="P15" i="5"/>
  <c r="AN14" i="5"/>
  <c r="AN38" i="5"/>
  <c r="AN23" i="5"/>
  <c r="AN12" i="5"/>
  <c r="AN50" i="5"/>
  <c r="AN31" i="5"/>
  <c r="AN41" i="5"/>
  <c r="AN39" i="5"/>
  <c r="AN20" i="5"/>
  <c r="AN18" i="5"/>
  <c r="AN19" i="5"/>
  <c r="AN46" i="5"/>
  <c r="AN40" i="5"/>
  <c r="AN34" i="5"/>
  <c r="AN28" i="5"/>
  <c r="AN44" i="5"/>
  <c r="AN55" i="5"/>
  <c r="AN16" i="5"/>
  <c r="AN35" i="5"/>
  <c r="AN15" i="5"/>
  <c r="AN36" i="5"/>
  <c r="AN42" i="5"/>
  <c r="AN48" i="5"/>
  <c r="AN8" i="5"/>
  <c r="AN25" i="5"/>
  <c r="AN6" i="5"/>
  <c r="AN7" i="5"/>
  <c r="AN47" i="5"/>
  <c r="AN51" i="5"/>
  <c r="AN13" i="5"/>
  <c r="AN33" i="5"/>
  <c r="AN37" i="5"/>
  <c r="AN29" i="5"/>
  <c r="AN10" i="5"/>
  <c r="AN45" i="5"/>
  <c r="AN52" i="5"/>
  <c r="AN30" i="5"/>
  <c r="P12" i="5"/>
  <c r="AN9" i="5"/>
  <c r="AN22" i="5"/>
  <c r="AN24" i="5"/>
  <c r="AN27" i="5"/>
  <c r="P13" i="5"/>
  <c r="P9" i="5"/>
  <c r="AN53" i="5"/>
  <c r="AN49" i="5"/>
  <c r="P11" i="5"/>
  <c r="AN17" i="5"/>
  <c r="AN54" i="5"/>
  <c r="AN26" i="5"/>
  <c r="AN43" i="5"/>
  <c r="AN21" i="5"/>
  <c r="AN32" i="5"/>
  <c r="AB22" i="5"/>
  <c r="AB30" i="5"/>
  <c r="AB29" i="5"/>
  <c r="AB21" i="5"/>
  <c r="AB16" i="5"/>
  <c r="AB27" i="5"/>
  <c r="AB18" i="5"/>
  <c r="AB23" i="5"/>
  <c r="AB25" i="5"/>
  <c r="AB24" i="5"/>
  <c r="AB17" i="5"/>
  <c r="AB20" i="5"/>
  <c r="AB6" i="5"/>
  <c r="AB9" i="5"/>
  <c r="AB26" i="5"/>
  <c r="P10" i="5"/>
  <c r="AB19" i="5"/>
  <c r="P14" i="5"/>
  <c r="P6" i="5"/>
  <c r="AB8" i="5"/>
  <c r="AB13" i="5"/>
  <c r="AB11" i="5"/>
  <c r="AB15" i="5"/>
  <c r="AB14" i="5"/>
  <c r="AB12" i="5"/>
  <c r="AB10" i="5"/>
  <c r="AB7" i="5"/>
  <c r="B6" i="3"/>
  <c r="B7" i="5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EC14" i="6" l="1"/>
  <c r="EC15" i="6" s="1"/>
  <c r="DT13" i="6"/>
  <c r="DK17" i="6"/>
  <c r="DB14" i="6"/>
  <c r="DE13" i="6" s="1"/>
  <c r="DB15" i="6"/>
  <c r="DE14" i="6" s="1"/>
  <c r="AP6" i="5"/>
  <c r="R6" i="5"/>
  <c r="AO6" i="5"/>
  <c r="AC6" i="5"/>
  <c r="Q6" i="5"/>
  <c r="AD6" i="5"/>
  <c r="B7" i="3"/>
  <c r="B8" i="5" s="1"/>
  <c r="EC16" i="6" l="1"/>
  <c r="DW14" i="6"/>
  <c r="DT14" i="6"/>
  <c r="DK18" i="6"/>
  <c r="DN16" i="6" s="1"/>
  <c r="DB16" i="6"/>
  <c r="DB17" i="6" s="1"/>
  <c r="B8" i="3"/>
  <c r="B9" i="5" s="1"/>
  <c r="EC17" i="6" l="1"/>
  <c r="EC18" i="6" s="1"/>
  <c r="EC19" i="6" s="1"/>
  <c r="EF16" i="6" s="1"/>
  <c r="DW15" i="6"/>
  <c r="DT15" i="6"/>
  <c r="DE15" i="6"/>
  <c r="B9" i="3"/>
  <c r="B10" i="5" s="1"/>
  <c r="DT16" i="6" l="1"/>
  <c r="DT17" i="6" s="1"/>
  <c r="C6" i="5"/>
  <c r="B10" i="3"/>
  <c r="DT18" i="6" l="1"/>
  <c r="DW16" i="6" s="1"/>
  <c r="D6" i="5"/>
  <c r="D7" i="5"/>
  <c r="D8" i="5"/>
  <c r="D9" i="5"/>
  <c r="D10" i="5"/>
  <c r="B11" i="3"/>
  <c r="E6" i="5" l="1"/>
  <c r="F6" i="5"/>
  <c r="B12" i="3"/>
  <c r="B13" i="3" l="1"/>
  <c r="B14" i="3" l="1"/>
  <c r="B15" i="3" l="1"/>
  <c r="B16" i="3" l="1"/>
  <c r="B17" i="3" l="1"/>
  <c r="B18" i="3" l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F5" i="3" l="1"/>
  <c r="C5" i="4" l="1"/>
  <c r="C6" i="4" l="1"/>
  <c r="D6" i="4" s="1"/>
  <c r="F7" i="3"/>
  <c r="C7" i="4" s="1"/>
  <c r="D7" i="4" s="1"/>
  <c r="D5" i="4"/>
  <c r="F8" i="3" l="1"/>
  <c r="C8" i="4" l="1"/>
  <c r="F9" i="3"/>
  <c r="C9" i="4" l="1"/>
  <c r="D9" i="4" s="1"/>
  <c r="F10" i="3"/>
  <c r="D8" i="4"/>
  <c r="C10" i="4" l="1"/>
  <c r="F11" i="3"/>
  <c r="F12" i="3" l="1"/>
  <c r="C11" i="4"/>
  <c r="D11" i="4" s="1"/>
  <c r="D10" i="4"/>
  <c r="C12" i="4" l="1"/>
  <c r="F13" i="3"/>
  <c r="C13" i="4" l="1"/>
  <c r="D13" i="4" s="1"/>
  <c r="F14" i="3"/>
  <c r="D12" i="4"/>
  <c r="C14" i="4" l="1"/>
  <c r="F16" i="3"/>
  <c r="D14" i="4" l="1"/>
  <c r="F5" i="4" s="1"/>
  <c r="C16" i="4"/>
</calcChain>
</file>

<file path=xl/sharedStrings.xml><?xml version="1.0" encoding="utf-8"?>
<sst xmlns="http://schemas.openxmlformats.org/spreadsheetml/2006/main" count="486" uniqueCount="123">
  <si>
    <t>R1</t>
  </si>
  <si>
    <t>G1</t>
  </si>
  <si>
    <t>B1</t>
  </si>
  <si>
    <t>a</t>
  </si>
  <si>
    <t>c</t>
  </si>
  <si>
    <t>X0</t>
  </si>
  <si>
    <t>m</t>
  </si>
  <si>
    <t>i</t>
  </si>
  <si>
    <t>&lt;-Повтор</t>
  </si>
  <si>
    <t>Xi</t>
  </si>
  <si>
    <t>Период генератора =</t>
  </si>
  <si>
    <t>Задание 1.2</t>
  </si>
  <si>
    <t>Задание 1.1</t>
  </si>
  <si>
    <t>Задание 1.3</t>
  </si>
  <si>
    <t>r</t>
  </si>
  <si>
    <t>[0;9]</t>
  </si>
  <si>
    <t>[10;19]</t>
  </si>
  <si>
    <t>[20;29]</t>
  </si>
  <si>
    <t>[30;39]</t>
  </si>
  <si>
    <t>[40;49]</t>
  </si>
  <si>
    <t>[50;59]</t>
  </si>
  <si>
    <t>[60;69]</t>
  </si>
  <si>
    <t>[70;79]</t>
  </si>
  <si>
    <t>[80;89]</t>
  </si>
  <si>
    <t>[90;99]</t>
  </si>
  <si>
    <t>Сумма</t>
  </si>
  <si>
    <t>n</t>
  </si>
  <si>
    <t>(ni-n*pi)^2</t>
  </si>
  <si>
    <t>x^2</t>
  </si>
  <si>
    <t>0.7</t>
  </si>
  <si>
    <t>α</t>
  </si>
  <si>
    <t xml:space="preserve">n = </t>
  </si>
  <si>
    <t>x̅</t>
  </si>
  <si>
    <t>σ^2</t>
  </si>
  <si>
    <t>S^2</t>
  </si>
  <si>
    <t>M</t>
  </si>
  <si>
    <t>D</t>
  </si>
  <si>
    <t>|x̅-M|</t>
  </si>
  <si>
    <t>|σ^2-D|</t>
  </si>
  <si>
    <t>|S^2-D|</t>
  </si>
  <si>
    <t>Задание 2.1</t>
  </si>
  <si>
    <t>rnd</t>
  </si>
  <si>
    <t>UTIL. (1)</t>
  </si>
  <si>
    <t>UTIL. (2)</t>
  </si>
  <si>
    <t>AVE.CONT. (1)</t>
  </si>
  <si>
    <t>AVE.CONT. (2)</t>
  </si>
  <si>
    <t>n =</t>
  </si>
  <si>
    <t>(xi-x̅)^2</t>
  </si>
  <si>
    <t>S/2</t>
  </si>
  <si>
    <t>МИН</t>
  </si>
  <si>
    <t>МАКС</t>
  </si>
  <si>
    <t>(0,728;0,738]</t>
  </si>
  <si>
    <t>(0,738;0,748]</t>
  </si>
  <si>
    <t>(0,748;0,759]</t>
  </si>
  <si>
    <t>(0,759;0,769]</t>
  </si>
  <si>
    <t>(0,769;0,780]</t>
  </si>
  <si>
    <t>(0,780;0,790]</t>
  </si>
  <si>
    <t>(0,790;0,800]</t>
  </si>
  <si>
    <t>(0,800;0,811]</t>
  </si>
  <si>
    <t>(0,811;0,821]</t>
  </si>
  <si>
    <t>(0,821;0,831]</t>
  </si>
  <si>
    <t>(0,717;0,728]</t>
  </si>
  <si>
    <t>(0,811;0,831]</t>
  </si>
  <si>
    <t>(0,717;0,748]</t>
  </si>
  <si>
    <t>n = 100</t>
  </si>
  <si>
    <t>|---&gt;</t>
  </si>
  <si>
    <t>(0,459;0,475]</t>
  </si>
  <si>
    <t>(0,475;0,492]</t>
  </si>
  <si>
    <t>(0,492;0,508]</t>
  </si>
  <si>
    <t>(0,508;0,524]</t>
  </si>
  <si>
    <t>(0,524;0,541]</t>
  </si>
  <si>
    <t>(0,541;0,558]</t>
  </si>
  <si>
    <t>(0,558;0,574]</t>
  </si>
  <si>
    <t>(0,574;0,590]</t>
  </si>
  <si>
    <t>(0,590;0,606]</t>
  </si>
  <si>
    <t>(0,606;0,623]</t>
  </si>
  <si>
    <t>(0,623;0,639]</t>
  </si>
  <si>
    <t>(0,639;0,655]</t>
  </si>
  <si>
    <t>(0,459;0,508]</t>
  </si>
  <si>
    <t>(0,606;0,655]</t>
  </si>
  <si>
    <t>(0,077;0,102]</t>
  </si>
  <si>
    <t>(0,102;0,128]</t>
  </si>
  <si>
    <t>(0,128;0,153]</t>
  </si>
  <si>
    <t>(0,153;0,179]</t>
  </si>
  <si>
    <t>(0,179;0,204]</t>
  </si>
  <si>
    <t>(0,204;0,230]</t>
  </si>
  <si>
    <t>(0,230;0,255]</t>
  </si>
  <si>
    <t>(0,255;0,281]</t>
  </si>
  <si>
    <t>(0,281;0,306]</t>
  </si>
  <si>
    <t>(0,306;0,332]</t>
  </si>
  <si>
    <t>(0,332;0,357]</t>
  </si>
  <si>
    <t>(0,357;0,383]</t>
  </si>
  <si>
    <t>(0,077;0,128]</t>
  </si>
  <si>
    <t>(0,281;0,383]</t>
  </si>
  <si>
    <t>(0,000;0,018]</t>
  </si>
  <si>
    <t>(0,018;0,036]</t>
  </si>
  <si>
    <t>(0,036;0,053]</t>
  </si>
  <si>
    <t>(0,053;0,071]</t>
  </si>
  <si>
    <t>(0,071;0,089]</t>
  </si>
  <si>
    <t>(0,089;0,107]</t>
  </si>
  <si>
    <t>(0,107;0,124]</t>
  </si>
  <si>
    <t>(0,124;0,142]</t>
  </si>
  <si>
    <t>(0,142;0,160]</t>
  </si>
  <si>
    <t>(0,160;0,178]</t>
  </si>
  <si>
    <t>(0,178;0,196]</t>
  </si>
  <si>
    <t>(0,196;0,213]</t>
  </si>
  <si>
    <t>(0,213;0,231]</t>
  </si>
  <si>
    <t>(0,000;0,036]</t>
  </si>
  <si>
    <t>(0,124;0,231]</t>
  </si>
  <si>
    <t>.</t>
  </si>
  <si>
    <t>Послед.</t>
  </si>
  <si>
    <t>Перв.</t>
  </si>
  <si>
    <t>cov(X,Y)</t>
  </si>
  <si>
    <t>UTIL.</t>
  </si>
  <si>
    <t>ρ(X,Y)</t>
  </si>
  <si>
    <t>Задание 2.2</t>
  </si>
  <si>
    <t>(xi-x̅)(yi-y̅)</t>
  </si>
  <si>
    <t>AVE.CONT.</t>
  </si>
  <si>
    <t>&lt; M &lt;</t>
  </si>
  <si>
    <t>tn-1(α)</t>
  </si>
  <si>
    <t>Задание 2.3</t>
  </si>
  <si>
    <t>Задание 1.4 и 1.5</t>
  </si>
  <si>
    <t>Задание 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</si>
</sst>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" fillId="11" borderId="0" applyNumberFormat="0" applyBorder="0" applyAlignment="0" applyProtection="0"/>
    <xf numFmtId="0" fontId="10" fillId="12" borderId="0" applyNumberFormat="0" applyBorder="0" applyAlignment="0" applyProtection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2" xfId="2" applyBorder="1"/>
    <xf numFmtId="0" fontId="5" fillId="3" borderId="1" xfId="2" applyBorder="1" applyAlignment="1">
      <alignment horizontal="center"/>
    </xf>
    <xf numFmtId="0" fontId="4" fillId="2" borderId="3" xfId="1" applyBorder="1" applyAlignment="1">
      <alignment horizontal="center"/>
    </xf>
    <xf numFmtId="0" fontId="4" fillId="2" borderId="1" xfId="1" applyBorder="1" applyAlignment="1">
      <alignment horizontal="center"/>
    </xf>
    <xf numFmtId="0" fontId="6" fillId="4" borderId="6" xfId="3" applyBorder="1" applyAlignment="1">
      <alignment horizontal="center"/>
    </xf>
    <xf numFmtId="0" fontId="6" fillId="4" borderId="2" xfId="3" applyBorder="1" applyAlignment="1">
      <alignment horizontal="center"/>
    </xf>
    <xf numFmtId="0" fontId="5" fillId="3" borderId="8" xfId="2" applyBorder="1" applyAlignment="1">
      <alignment horizontal="center"/>
    </xf>
    <xf numFmtId="0" fontId="0" fillId="0" borderId="0" xfId="0" applyAlignment="1"/>
    <xf numFmtId="0" fontId="4" fillId="2" borderId="6" xfId="1" applyBorder="1" applyAlignment="1">
      <alignment horizontal="center"/>
    </xf>
    <xf numFmtId="0" fontId="4" fillId="2" borderId="7" xfId="1" applyBorder="1" applyAlignment="1">
      <alignment horizontal="center"/>
    </xf>
    <xf numFmtId="0" fontId="5" fillId="3" borderId="3" xfId="2" applyBorder="1" applyAlignment="1">
      <alignment horizontal="center"/>
    </xf>
    <xf numFmtId="0" fontId="4" fillId="2" borderId="9" xfId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2" xfId="1" applyBorder="1" applyAlignment="1">
      <alignment horizontal="center"/>
    </xf>
    <xf numFmtId="0" fontId="4" fillId="2" borderId="10" xfId="1" applyBorder="1" applyAlignment="1">
      <alignment horizontal="center"/>
    </xf>
    <xf numFmtId="0" fontId="3" fillId="5" borderId="2" xfId="4" applyBorder="1" applyAlignment="1">
      <alignment horizontal="center"/>
    </xf>
    <xf numFmtId="0" fontId="3" fillId="5" borderId="3" xfId="4" applyBorder="1" applyAlignment="1">
      <alignment horizontal="center"/>
    </xf>
    <xf numFmtId="0" fontId="3" fillId="8" borderId="7" xfId="7" applyBorder="1" applyAlignment="1">
      <alignment horizontal="center"/>
    </xf>
    <xf numFmtId="0" fontId="3" fillId="8" borderId="3" xfId="7" applyBorder="1" applyAlignment="1">
      <alignment horizontal="center"/>
    </xf>
    <xf numFmtId="0" fontId="3" fillId="8" borderId="12" xfId="7" applyBorder="1" applyAlignment="1">
      <alignment horizontal="center"/>
    </xf>
    <xf numFmtId="0" fontId="3" fillId="6" borderId="2" xfId="5" applyBorder="1" applyAlignment="1">
      <alignment horizontal="center"/>
    </xf>
    <xf numFmtId="0" fontId="3" fillId="6" borderId="3" xfId="5" applyBorder="1" applyAlignment="1">
      <alignment horizontal="center"/>
    </xf>
    <xf numFmtId="0" fontId="3" fillId="7" borderId="9" xfId="6" applyBorder="1" applyAlignment="1">
      <alignment horizontal="center"/>
    </xf>
    <xf numFmtId="0" fontId="3" fillId="7" borderId="12" xfId="6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8" borderId="9" xfId="7" applyFont="1" applyBorder="1" applyAlignment="1">
      <alignment horizontal="center"/>
    </xf>
    <xf numFmtId="0" fontId="4" fillId="2" borderId="6" xfId="1" applyBorder="1" applyAlignment="1">
      <alignment horizontal="center"/>
    </xf>
    <xf numFmtId="0" fontId="4" fillId="2" borderId="9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5" borderId="2" xfId="4" applyFont="1" applyBorder="1" applyAlignment="1">
      <alignment horizontal="center"/>
    </xf>
    <xf numFmtId="0" fontId="2" fillId="8" borderId="2" xfId="7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8" borderId="18" xfId="7" applyBorder="1" applyAlignment="1">
      <alignment horizontal="center"/>
    </xf>
    <xf numFmtId="0" fontId="1" fillId="12" borderId="6" xfId="11" applyFont="1" applyBorder="1" applyAlignment="1">
      <alignment horizontal="center"/>
    </xf>
    <xf numFmtId="0" fontId="1" fillId="12" borderId="7" xfId="11" applyFont="1" applyBorder="1" applyAlignment="1">
      <alignment horizontal="center"/>
    </xf>
    <xf numFmtId="0" fontId="9" fillId="3" borderId="6" xfId="2" applyFont="1" applyBorder="1" applyAlignment="1">
      <alignment horizontal="center"/>
    </xf>
    <xf numFmtId="0" fontId="9" fillId="3" borderId="7" xfId="2" applyFont="1" applyBorder="1" applyAlignment="1">
      <alignment horizontal="center"/>
    </xf>
    <xf numFmtId="0" fontId="9" fillId="0" borderId="0" xfId="0" applyFont="1"/>
    <xf numFmtId="0" fontId="11" fillId="9" borderId="6" xfId="8" applyFont="1" applyBorder="1" applyAlignment="1">
      <alignment horizontal="center"/>
    </xf>
    <xf numFmtId="0" fontId="11" fillId="9" borderId="7" xfId="8" applyFont="1" applyBorder="1" applyAlignment="1">
      <alignment horizontal="center"/>
    </xf>
    <xf numFmtId="0" fontId="11" fillId="0" borderId="0" xfId="0" applyFont="1"/>
    <xf numFmtId="0" fontId="11" fillId="10" borderId="6" xfId="9" applyFont="1" applyBorder="1" applyAlignment="1">
      <alignment horizontal="center"/>
    </xf>
    <xf numFmtId="0" fontId="11" fillId="10" borderId="7" xfId="9" applyFont="1" applyBorder="1" applyAlignment="1">
      <alignment horizontal="center"/>
    </xf>
    <xf numFmtId="0" fontId="2" fillId="8" borderId="6" xfId="7" applyFont="1" applyBorder="1" applyAlignment="1">
      <alignment horizontal="center"/>
    </xf>
    <xf numFmtId="0" fontId="3" fillId="8" borderId="19" xfId="7" applyBorder="1" applyAlignment="1">
      <alignment horizontal="center"/>
    </xf>
    <xf numFmtId="0" fontId="4" fillId="2" borderId="6" xfId="1" applyBorder="1"/>
    <xf numFmtId="0" fontId="4" fillId="2" borderId="9" xfId="1" applyBorder="1"/>
    <xf numFmtId="0" fontId="4" fillId="2" borderId="7" xfId="1" applyBorder="1"/>
    <xf numFmtId="0" fontId="10" fillId="10" borderId="2" xfId="9" applyBorder="1" applyAlignment="1">
      <alignment horizontal="center"/>
    </xf>
    <xf numFmtId="0" fontId="5" fillId="3" borderId="22" xfId="2" applyBorder="1" applyAlignment="1">
      <alignment horizontal="center"/>
    </xf>
    <xf numFmtId="0" fontId="5" fillId="3" borderId="23" xfId="2" applyBorder="1" applyAlignment="1">
      <alignment horizontal="center"/>
    </xf>
    <xf numFmtId="0" fontId="5" fillId="3" borderId="24" xfId="2" applyBorder="1" applyAlignment="1">
      <alignment horizontal="center"/>
    </xf>
    <xf numFmtId="0" fontId="5" fillId="3" borderId="25" xfId="2" applyBorder="1" applyAlignment="1">
      <alignment horizontal="center"/>
    </xf>
    <xf numFmtId="0" fontId="5" fillId="3" borderId="26" xfId="2" applyBorder="1" applyAlignment="1">
      <alignment horizontal="center"/>
    </xf>
    <xf numFmtId="0" fontId="5" fillId="3" borderId="27" xfId="2" applyBorder="1" applyAlignment="1">
      <alignment horizontal="center"/>
    </xf>
    <xf numFmtId="0" fontId="4" fillId="2" borderId="22" xfId="1" applyBorder="1" applyAlignment="1">
      <alignment horizontal="center"/>
    </xf>
    <xf numFmtId="0" fontId="4" fillId="2" borderId="23" xfId="1" applyBorder="1" applyAlignment="1">
      <alignment horizontal="center"/>
    </xf>
    <xf numFmtId="0" fontId="4" fillId="2" borderId="24" xfId="1" applyBorder="1" applyAlignment="1">
      <alignment horizontal="center"/>
    </xf>
    <xf numFmtId="0" fontId="4" fillId="2" borderId="25" xfId="1" applyBorder="1" applyAlignment="1">
      <alignment horizontal="center"/>
    </xf>
    <xf numFmtId="0" fontId="4" fillId="2" borderId="26" xfId="1" applyBorder="1" applyAlignment="1">
      <alignment horizontal="center"/>
    </xf>
    <xf numFmtId="0" fontId="4" fillId="2" borderId="27" xfId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5" borderId="7" xfId="4" applyBorder="1" applyAlignment="1">
      <alignment horizontal="center"/>
    </xf>
    <xf numFmtId="0" fontId="6" fillId="4" borderId="21" xfId="3" applyBorder="1" applyAlignment="1">
      <alignment horizontal="center"/>
    </xf>
    <xf numFmtId="0" fontId="1" fillId="11" borderId="6" xfId="10" applyBorder="1" applyAlignment="1">
      <alignment horizontal="center"/>
    </xf>
    <xf numFmtId="0" fontId="1" fillId="11" borderId="21" xfId="10" applyBorder="1" applyAlignment="1">
      <alignment horizontal="center"/>
    </xf>
    <xf numFmtId="0" fontId="6" fillId="4" borderId="12" xfId="3" applyBorder="1" applyAlignment="1">
      <alignment horizontal="center"/>
    </xf>
    <xf numFmtId="0" fontId="3" fillId="8" borderId="6" xfId="7" applyBorder="1" applyAlignment="1">
      <alignment horizontal="center"/>
    </xf>
    <xf numFmtId="0" fontId="3" fillId="8" borderId="21" xfId="7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4" fillId="2" borderId="6" xfId="1" applyBorder="1" applyAlignment="1">
      <alignment horizontal="center"/>
    </xf>
    <xf numFmtId="0" fontId="4" fillId="2" borderId="9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2">
    <cellStyle name="40% — акцент2" xfId="4" builtinId="35"/>
    <cellStyle name="40% — акцент4" xfId="6" builtinId="43"/>
    <cellStyle name="40% — акцент5" xfId="7" builtinId="47"/>
    <cellStyle name="60% — акцент2" xfId="10" builtinId="36"/>
    <cellStyle name="60% — акцент3" xfId="5" builtinId="40"/>
    <cellStyle name="Акцент1" xfId="8" builtinId="29"/>
    <cellStyle name="Акцент2" xfId="9" builtinId="33"/>
    <cellStyle name="Акцент4" xfId="11" builtinId="4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'1.3'!$E$5:$E$14</c:f>
              <c:strCache>
                <c:ptCount val="10"/>
                <c:pt idx="0">
                  <c:v>[0;9]</c:v>
                </c:pt>
                <c:pt idx="1">
                  <c:v>[10;19]</c:v>
                </c:pt>
                <c:pt idx="2">
                  <c:v>[20;29]</c:v>
                </c:pt>
                <c:pt idx="3">
                  <c:v>[30;39]</c:v>
                </c:pt>
                <c:pt idx="4">
                  <c:v>[40;49]</c:v>
                </c:pt>
                <c:pt idx="5">
                  <c:v>[50;59]</c:v>
                </c:pt>
                <c:pt idx="6">
                  <c:v>[60;69]</c:v>
                </c:pt>
                <c:pt idx="7">
                  <c:v>[70;79]</c:v>
                </c:pt>
                <c:pt idx="8">
                  <c:v>[80;89]</c:v>
                </c:pt>
                <c:pt idx="9">
                  <c:v>[90;99]</c:v>
                </c:pt>
              </c:strCache>
            </c:strRef>
          </c:cat>
          <c:val>
            <c:numRef>
              <c:f>'1.3'!$F$5:$F$14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1-48BA-BC1E-808831DD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58712"/>
        <c:axId val="683057072"/>
      </c:barChart>
      <c:catAx>
        <c:axId val="68305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057072"/>
        <c:crosses val="autoZero"/>
        <c:auto val="1"/>
        <c:lblAlgn val="ctr"/>
        <c:lblOffset val="100"/>
        <c:noMultiLvlLbl val="0"/>
      </c:catAx>
      <c:valAx>
        <c:axId val="6830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05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'2.1'!$DD$8:$DD$15</c:f>
              <c:strCache>
                <c:ptCount val="8"/>
                <c:pt idx="0">
                  <c:v>(0,717;0,748]</c:v>
                </c:pt>
                <c:pt idx="1">
                  <c:v>(0,748;0,759]</c:v>
                </c:pt>
                <c:pt idx="2">
                  <c:v>(0,759;0,769]</c:v>
                </c:pt>
                <c:pt idx="3">
                  <c:v>(0,769;0,780]</c:v>
                </c:pt>
                <c:pt idx="4">
                  <c:v>(0,780;0,790]</c:v>
                </c:pt>
                <c:pt idx="5">
                  <c:v>(0,790;0,800]</c:v>
                </c:pt>
                <c:pt idx="6">
                  <c:v>(0,800;0,811]</c:v>
                </c:pt>
                <c:pt idx="7">
                  <c:v>(0,811;0,831]</c:v>
                </c:pt>
              </c:strCache>
            </c:strRef>
          </c:cat>
          <c:val>
            <c:numRef>
              <c:f>'2.1'!$DE$8:$DE$15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C-418A-BB4B-246B975BB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80960"/>
        <c:axId val="650388504"/>
      </c:barChart>
      <c:catAx>
        <c:axId val="6503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388504"/>
        <c:crosses val="autoZero"/>
        <c:auto val="1"/>
        <c:lblAlgn val="ctr"/>
        <c:lblOffset val="100"/>
        <c:noMultiLvlLbl val="0"/>
      </c:catAx>
      <c:valAx>
        <c:axId val="65038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3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'2.1'!$DM$9:$DM$16</c:f>
              <c:strCache>
                <c:ptCount val="8"/>
                <c:pt idx="0">
                  <c:v>(0,459;0,508]</c:v>
                </c:pt>
                <c:pt idx="1">
                  <c:v>(0,508;0,524]</c:v>
                </c:pt>
                <c:pt idx="2">
                  <c:v>(0,524;0,541]</c:v>
                </c:pt>
                <c:pt idx="3">
                  <c:v>(0,541;0,558]</c:v>
                </c:pt>
                <c:pt idx="4">
                  <c:v>(0,558;0,574]</c:v>
                </c:pt>
                <c:pt idx="5">
                  <c:v>(0,574;0,590]</c:v>
                </c:pt>
                <c:pt idx="6">
                  <c:v>(0,590;0,606]</c:v>
                </c:pt>
                <c:pt idx="7">
                  <c:v>(0,606;0,655]</c:v>
                </c:pt>
              </c:strCache>
            </c:strRef>
          </c:cat>
          <c:val>
            <c:numRef>
              <c:f>'2.1'!$DN$9:$DN$16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16</c:v>
                </c:pt>
                <c:pt idx="3">
                  <c:v>23</c:v>
                </c:pt>
                <c:pt idx="4">
                  <c:v>20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7-4C22-87E1-9888CF79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873464"/>
        <c:axId val="631874120"/>
      </c:barChart>
      <c:catAx>
        <c:axId val="6318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874120"/>
        <c:crosses val="autoZero"/>
        <c:auto val="1"/>
        <c:lblAlgn val="ctr"/>
        <c:lblOffset val="100"/>
        <c:noMultiLvlLbl val="0"/>
      </c:catAx>
      <c:valAx>
        <c:axId val="6318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87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'2.1'!$DV$9:$DV$16</c:f>
              <c:strCache>
                <c:ptCount val="8"/>
                <c:pt idx="0">
                  <c:v>(0,077;0,128]</c:v>
                </c:pt>
                <c:pt idx="1">
                  <c:v>(0,128;0,153]</c:v>
                </c:pt>
                <c:pt idx="2">
                  <c:v>(0,153;0,179]</c:v>
                </c:pt>
                <c:pt idx="3">
                  <c:v>(0,179;0,204]</c:v>
                </c:pt>
                <c:pt idx="4">
                  <c:v>(0,204;0,230]</c:v>
                </c:pt>
                <c:pt idx="5">
                  <c:v>(0,230;0,255]</c:v>
                </c:pt>
                <c:pt idx="6">
                  <c:v>(0,255;0,281]</c:v>
                </c:pt>
                <c:pt idx="7">
                  <c:v>(0,281;0,383]</c:v>
                </c:pt>
              </c:strCache>
            </c:strRef>
          </c:cat>
          <c:val>
            <c:numRef>
              <c:f>'2.1'!$DW$9:$DW$16</c:f>
              <c:numCache>
                <c:formatCode>General</c:formatCode>
                <c:ptCount val="8"/>
                <c:pt idx="0">
                  <c:v>6</c:v>
                </c:pt>
                <c:pt idx="1">
                  <c:v>13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13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8-47D4-A156-47686D57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09320"/>
        <c:axId val="644505712"/>
      </c:barChart>
      <c:catAx>
        <c:axId val="64450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505712"/>
        <c:crosses val="autoZero"/>
        <c:auto val="1"/>
        <c:lblAlgn val="ctr"/>
        <c:lblOffset val="100"/>
        <c:noMultiLvlLbl val="0"/>
      </c:catAx>
      <c:valAx>
        <c:axId val="6445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50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'2.1'!$EE$10:$EE$16</c:f>
              <c:strCache>
                <c:ptCount val="7"/>
                <c:pt idx="0">
                  <c:v>(0,000;0,036]</c:v>
                </c:pt>
                <c:pt idx="1">
                  <c:v>(0,036;0,053]</c:v>
                </c:pt>
                <c:pt idx="2">
                  <c:v>(0,053;0,071]</c:v>
                </c:pt>
                <c:pt idx="3">
                  <c:v>(0,071;0,089]</c:v>
                </c:pt>
                <c:pt idx="4">
                  <c:v>(0,089;0,107]</c:v>
                </c:pt>
                <c:pt idx="5">
                  <c:v>(0,107;0,124]</c:v>
                </c:pt>
                <c:pt idx="6">
                  <c:v>(0,124;0,231]</c:v>
                </c:pt>
              </c:strCache>
            </c:strRef>
          </c:cat>
          <c:val>
            <c:numRef>
              <c:f>'2.1'!$EF$10:$EF$16</c:f>
              <c:numCache>
                <c:formatCode>General</c:formatCode>
                <c:ptCount val="7"/>
                <c:pt idx="0">
                  <c:v>18</c:v>
                </c:pt>
                <c:pt idx="1">
                  <c:v>24</c:v>
                </c:pt>
                <c:pt idx="2">
                  <c:v>17</c:v>
                </c:pt>
                <c:pt idx="3">
                  <c:v>23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4BFF-A03E-3BD491B8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92440"/>
        <c:axId val="650394080"/>
      </c:barChart>
      <c:catAx>
        <c:axId val="65039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394080"/>
        <c:crosses val="autoZero"/>
        <c:auto val="1"/>
        <c:lblAlgn val="ctr"/>
        <c:lblOffset val="100"/>
        <c:noMultiLvlLbl val="0"/>
      </c:catAx>
      <c:valAx>
        <c:axId val="6503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39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11062</xdr:colOff>
      <xdr:row>4</xdr:row>
      <xdr:rowOff>12904</xdr:rowOff>
    </xdr:from>
    <xdr:to>
      <xdr:col>14</xdr:col>
      <xdr:colOff>324465</xdr:colOff>
      <xdr:row>18</xdr:row>
      <xdr:rowOff>89104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C8ADCD-85E4-42FB-9743-D5ECB87D4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104</xdr:col>
      <xdr:colOff>0</xdr:colOff>
      <xdr:row>18</xdr:row>
      <xdr:rowOff>5862</xdr:rowOff>
    </xdr:from>
    <xdr:to>
      <xdr:col>110</xdr:col>
      <xdr:colOff>395654</xdr:colOff>
      <xdr:row>32</xdr:row>
      <xdr:rowOff>82062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998DC52-5521-477A-B63E-452126923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113</xdr:col>
      <xdr:colOff>14654</xdr:colOff>
      <xdr:row>19</xdr:row>
      <xdr:rowOff>5862</xdr:rowOff>
    </xdr:from>
    <xdr:to>
      <xdr:col>119</xdr:col>
      <xdr:colOff>381000</xdr:colOff>
      <xdr:row>33</xdr:row>
      <xdr:rowOff>82062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571813-1BA7-451C-AEC6-A12E32A22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122</xdr:col>
      <xdr:colOff>7326</xdr:colOff>
      <xdr:row>19</xdr:row>
      <xdr:rowOff>5861</xdr:rowOff>
    </xdr:from>
    <xdr:to>
      <xdr:col>128</xdr:col>
      <xdr:colOff>278422</xdr:colOff>
      <xdr:row>33</xdr:row>
      <xdr:rowOff>82061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39987B9-BEA9-4330-9D0D-A1FE914C0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131</xdr:col>
      <xdr:colOff>7327</xdr:colOff>
      <xdr:row>19</xdr:row>
      <xdr:rowOff>189034</xdr:rowOff>
    </xdr:from>
    <xdr:to>
      <xdr:col>137</xdr:col>
      <xdr:colOff>381000</xdr:colOff>
      <xdr:row>34</xdr:row>
      <xdr:rowOff>74734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66E1AB5-9B3D-46F0-8407-57A18419E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zoomScaleNormal="100" workbookViewId="0">
      <selection sqref="A1:B1"/>
    </sheetView>
  </sheetViews>
  <sheetFormatPr defaultRowHeight="15" x14ac:dyDescent="0.25"/>
  <sheetData>
    <row r="1" spans="1:11" ht="16.5" thickBot="1" x14ac:dyDescent="0.3">
      <c r="A1" s="94" t="s">
        <v>12</v>
      </c>
      <c r="B1" s="95"/>
      <c r="D1" s="4" t="s">
        <v>0</v>
      </c>
      <c r="E1" s="6" t="s">
        <v>1</v>
      </c>
      <c r="F1" s="5" t="s">
        <v>2</v>
      </c>
      <c r="H1" s="9" t="s">
        <v>3</v>
      </c>
      <c r="I1" s="10" t="s">
        <v>4</v>
      </c>
      <c r="J1" s="10" t="s">
        <v>5</v>
      </c>
      <c r="K1" s="11" t="s">
        <v>6</v>
      </c>
    </row>
    <row r="2" spans="1:11" x14ac:dyDescent="0.25">
      <c r="D2" s="2">
        <v>7</v>
      </c>
      <c r="E2" s="2">
        <v>9</v>
      </c>
      <c r="F2" s="2">
        <v>7</v>
      </c>
      <c r="H2" s="2">
        <f>D2</f>
        <v>7</v>
      </c>
      <c r="I2" s="2">
        <f>E2</f>
        <v>9</v>
      </c>
      <c r="J2" s="2">
        <f>F2</f>
        <v>7</v>
      </c>
      <c r="K2" s="2">
        <v>100</v>
      </c>
    </row>
    <row r="3" spans="1:11" ht="15.75" thickBot="1" x14ac:dyDescent="0.3"/>
    <row r="4" spans="1:11" ht="15.75" thickBot="1" x14ac:dyDescent="0.3">
      <c r="A4" s="17" t="s">
        <v>7</v>
      </c>
      <c r="B4" s="18" t="s">
        <v>9</v>
      </c>
      <c r="E4" s="20"/>
      <c r="F4" s="20"/>
      <c r="G4" s="20"/>
      <c r="H4" s="20"/>
    </row>
    <row r="5" spans="1:11" x14ac:dyDescent="0.25">
      <c r="A5" s="15">
        <v>0</v>
      </c>
      <c r="B5" s="15">
        <f>J2</f>
        <v>7</v>
      </c>
    </row>
    <row r="6" spans="1:11" x14ac:dyDescent="0.25">
      <c r="A6" s="16">
        <v>1</v>
      </c>
      <c r="B6" s="16">
        <f>MOD($H$2*B5+$I$2,$K$2)</f>
        <v>58</v>
      </c>
    </row>
    <row r="7" spans="1:11" ht="15.75" thickBot="1" x14ac:dyDescent="0.3">
      <c r="A7" s="16">
        <v>2</v>
      </c>
      <c r="B7" s="16">
        <f>MOD($H$2*B6+$I$2,$K$2)</f>
        <v>15</v>
      </c>
    </row>
    <row r="8" spans="1:11" ht="15.75" thickBot="1" x14ac:dyDescent="0.3">
      <c r="A8" s="16">
        <v>3</v>
      </c>
      <c r="B8" s="16">
        <f>MOD($H$2*B7+$I$2,$K$2)</f>
        <v>14</v>
      </c>
      <c r="E8" s="96" t="s">
        <v>10</v>
      </c>
      <c r="F8" s="97"/>
      <c r="G8" s="97"/>
      <c r="H8" s="22">
        <v>4</v>
      </c>
    </row>
    <row r="9" spans="1:11" ht="15.75" thickBot="1" x14ac:dyDescent="0.3">
      <c r="A9" s="14">
        <v>4</v>
      </c>
      <c r="B9" s="19">
        <f>MOD($H$2*B8+$I$2,$K$2)</f>
        <v>7</v>
      </c>
      <c r="C9" s="13" t="s">
        <v>8</v>
      </c>
    </row>
  </sheetData>
  <mergeCells count="2">
    <mergeCell ref="A1:B1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B26E-5DAE-43EA-AD5D-B00725EBF03D}">
  <dimension ref="A1:H105"/>
  <sheetViews>
    <sheetView zoomScaleNormal="100" workbookViewId="0">
      <selection sqref="A1:B1"/>
    </sheetView>
  </sheetViews>
  <sheetFormatPr defaultRowHeight="15" x14ac:dyDescent="0.25"/>
  <sheetData>
    <row r="1" spans="1:8" ht="16.5" thickBot="1" x14ac:dyDescent="0.3">
      <c r="A1" s="94" t="s">
        <v>11</v>
      </c>
      <c r="B1" s="95"/>
      <c r="D1" s="9" t="s">
        <v>3</v>
      </c>
      <c r="E1" s="10" t="s">
        <v>4</v>
      </c>
      <c r="F1" s="10" t="s">
        <v>5</v>
      </c>
      <c r="G1" s="11" t="s">
        <v>6</v>
      </c>
    </row>
    <row r="2" spans="1:8" x14ac:dyDescent="0.25">
      <c r="D2" s="2">
        <v>41</v>
      </c>
      <c r="E2" s="2">
        <v>27</v>
      </c>
      <c r="F2" s="2">
        <f>'1.1'!J2</f>
        <v>7</v>
      </c>
      <c r="G2" s="2">
        <f>'1.1'!K2</f>
        <v>100</v>
      </c>
    </row>
    <row r="3" spans="1:8" ht="15.75" thickBot="1" x14ac:dyDescent="0.3"/>
    <row r="4" spans="1:8" ht="15.75" thickBot="1" x14ac:dyDescent="0.3">
      <c r="A4" s="17" t="s">
        <v>7</v>
      </c>
      <c r="B4" s="18" t="s">
        <v>9</v>
      </c>
      <c r="E4" s="20"/>
      <c r="F4" s="20"/>
      <c r="G4" s="20"/>
      <c r="H4" s="20"/>
    </row>
    <row r="5" spans="1:8" x14ac:dyDescent="0.25">
      <c r="A5" s="15">
        <v>0</v>
      </c>
      <c r="B5" s="15">
        <f>F2</f>
        <v>7</v>
      </c>
    </row>
    <row r="6" spans="1:8" x14ac:dyDescent="0.25">
      <c r="A6" s="16">
        <v>1</v>
      </c>
      <c r="B6" s="15">
        <f t="shared" ref="B6:B37" si="0">MOD($D$2*B5+$E$2,$G$2)</f>
        <v>14</v>
      </c>
    </row>
    <row r="7" spans="1:8" ht="15.75" thickBot="1" x14ac:dyDescent="0.3">
      <c r="A7" s="16">
        <v>2</v>
      </c>
      <c r="B7" s="15">
        <f t="shared" si="0"/>
        <v>1</v>
      </c>
    </row>
    <row r="8" spans="1:8" ht="15.75" thickBot="1" x14ac:dyDescent="0.3">
      <c r="A8" s="15">
        <v>3</v>
      </c>
      <c r="B8" s="15">
        <f t="shared" si="0"/>
        <v>68</v>
      </c>
      <c r="E8" s="96" t="s">
        <v>10</v>
      </c>
      <c r="F8" s="97"/>
      <c r="G8" s="97"/>
      <c r="H8" s="22">
        <v>100</v>
      </c>
    </row>
    <row r="9" spans="1:8" x14ac:dyDescent="0.25">
      <c r="A9" s="16">
        <v>4</v>
      </c>
      <c r="B9" s="15">
        <f t="shared" si="0"/>
        <v>15</v>
      </c>
    </row>
    <row r="10" spans="1:8" x14ac:dyDescent="0.25">
      <c r="A10" s="16">
        <v>5</v>
      </c>
      <c r="B10" s="15">
        <f t="shared" si="0"/>
        <v>42</v>
      </c>
    </row>
    <row r="11" spans="1:8" x14ac:dyDescent="0.25">
      <c r="A11" s="15">
        <v>6</v>
      </c>
      <c r="B11" s="15">
        <f t="shared" si="0"/>
        <v>49</v>
      </c>
    </row>
    <row r="12" spans="1:8" x14ac:dyDescent="0.25">
      <c r="A12" s="16">
        <v>7</v>
      </c>
      <c r="B12" s="15">
        <f t="shared" si="0"/>
        <v>36</v>
      </c>
    </row>
    <row r="13" spans="1:8" x14ac:dyDescent="0.25">
      <c r="A13" s="16">
        <v>8</v>
      </c>
      <c r="B13" s="15">
        <f t="shared" si="0"/>
        <v>3</v>
      </c>
    </row>
    <row r="14" spans="1:8" x14ac:dyDescent="0.25">
      <c r="A14" s="15">
        <v>9</v>
      </c>
      <c r="B14" s="15">
        <f t="shared" si="0"/>
        <v>50</v>
      </c>
    </row>
    <row r="15" spans="1:8" x14ac:dyDescent="0.25">
      <c r="A15" s="16">
        <v>10</v>
      </c>
      <c r="B15" s="15">
        <f t="shared" si="0"/>
        <v>77</v>
      </c>
    </row>
    <row r="16" spans="1:8" x14ac:dyDescent="0.25">
      <c r="A16" s="16">
        <v>11</v>
      </c>
      <c r="B16" s="15">
        <f t="shared" si="0"/>
        <v>84</v>
      </c>
    </row>
    <row r="17" spans="1:2" x14ac:dyDescent="0.25">
      <c r="A17" s="15">
        <v>12</v>
      </c>
      <c r="B17" s="15">
        <f t="shared" si="0"/>
        <v>71</v>
      </c>
    </row>
    <row r="18" spans="1:2" x14ac:dyDescent="0.25">
      <c r="A18" s="16">
        <v>13</v>
      </c>
      <c r="B18" s="15">
        <f t="shared" si="0"/>
        <v>38</v>
      </c>
    </row>
    <row r="19" spans="1:2" x14ac:dyDescent="0.25">
      <c r="A19" s="16">
        <v>14</v>
      </c>
      <c r="B19" s="15">
        <f t="shared" si="0"/>
        <v>85</v>
      </c>
    </row>
    <row r="20" spans="1:2" x14ac:dyDescent="0.25">
      <c r="A20" s="15">
        <v>15</v>
      </c>
      <c r="B20" s="15">
        <f t="shared" si="0"/>
        <v>12</v>
      </c>
    </row>
    <row r="21" spans="1:2" x14ac:dyDescent="0.25">
      <c r="A21" s="16">
        <v>16</v>
      </c>
      <c r="B21" s="15">
        <f t="shared" si="0"/>
        <v>19</v>
      </c>
    </row>
    <row r="22" spans="1:2" x14ac:dyDescent="0.25">
      <c r="A22" s="16">
        <v>17</v>
      </c>
      <c r="B22" s="15">
        <f t="shared" si="0"/>
        <v>6</v>
      </c>
    </row>
    <row r="23" spans="1:2" x14ac:dyDescent="0.25">
      <c r="A23" s="15">
        <v>18</v>
      </c>
      <c r="B23" s="15">
        <f t="shared" si="0"/>
        <v>73</v>
      </c>
    </row>
    <row r="24" spans="1:2" x14ac:dyDescent="0.25">
      <c r="A24" s="16">
        <v>19</v>
      </c>
      <c r="B24" s="15">
        <f t="shared" si="0"/>
        <v>20</v>
      </c>
    </row>
    <row r="25" spans="1:2" x14ac:dyDescent="0.25">
      <c r="A25" s="16">
        <v>20</v>
      </c>
      <c r="B25" s="15">
        <f t="shared" si="0"/>
        <v>47</v>
      </c>
    </row>
    <row r="26" spans="1:2" x14ac:dyDescent="0.25">
      <c r="A26" s="15">
        <v>21</v>
      </c>
      <c r="B26" s="15">
        <f t="shared" si="0"/>
        <v>54</v>
      </c>
    </row>
    <row r="27" spans="1:2" x14ac:dyDescent="0.25">
      <c r="A27" s="16">
        <v>22</v>
      </c>
      <c r="B27" s="15">
        <f t="shared" si="0"/>
        <v>41</v>
      </c>
    </row>
    <row r="28" spans="1:2" x14ac:dyDescent="0.25">
      <c r="A28" s="16">
        <v>23</v>
      </c>
      <c r="B28" s="15">
        <f t="shared" si="0"/>
        <v>8</v>
      </c>
    </row>
    <row r="29" spans="1:2" x14ac:dyDescent="0.25">
      <c r="A29" s="15">
        <v>24</v>
      </c>
      <c r="B29" s="15">
        <f t="shared" si="0"/>
        <v>55</v>
      </c>
    </row>
    <row r="30" spans="1:2" x14ac:dyDescent="0.25">
      <c r="A30" s="16">
        <v>25</v>
      </c>
      <c r="B30" s="15">
        <f t="shared" si="0"/>
        <v>82</v>
      </c>
    </row>
    <row r="31" spans="1:2" x14ac:dyDescent="0.25">
      <c r="A31" s="16">
        <v>26</v>
      </c>
      <c r="B31" s="15">
        <f t="shared" si="0"/>
        <v>89</v>
      </c>
    </row>
    <row r="32" spans="1:2" x14ac:dyDescent="0.25">
      <c r="A32" s="15">
        <v>27</v>
      </c>
      <c r="B32" s="15">
        <f t="shared" si="0"/>
        <v>76</v>
      </c>
    </row>
    <row r="33" spans="1:2" x14ac:dyDescent="0.25">
      <c r="A33" s="16">
        <v>28</v>
      </c>
      <c r="B33" s="15">
        <f t="shared" si="0"/>
        <v>43</v>
      </c>
    </row>
    <row r="34" spans="1:2" x14ac:dyDescent="0.25">
      <c r="A34" s="16">
        <v>29</v>
      </c>
      <c r="B34" s="15">
        <f t="shared" si="0"/>
        <v>90</v>
      </c>
    </row>
    <row r="35" spans="1:2" x14ac:dyDescent="0.25">
      <c r="A35" s="15">
        <v>30</v>
      </c>
      <c r="B35" s="15">
        <f t="shared" si="0"/>
        <v>17</v>
      </c>
    </row>
    <row r="36" spans="1:2" x14ac:dyDescent="0.25">
      <c r="A36" s="16">
        <v>31</v>
      </c>
      <c r="B36" s="15">
        <f t="shared" si="0"/>
        <v>24</v>
      </c>
    </row>
    <row r="37" spans="1:2" x14ac:dyDescent="0.25">
      <c r="A37" s="16">
        <v>32</v>
      </c>
      <c r="B37" s="15">
        <f t="shared" si="0"/>
        <v>11</v>
      </c>
    </row>
    <row r="38" spans="1:2" x14ac:dyDescent="0.25">
      <c r="A38" s="15">
        <v>33</v>
      </c>
      <c r="B38" s="15">
        <f t="shared" ref="B38:B69" si="1">MOD($D$2*B37+$E$2,$G$2)</f>
        <v>78</v>
      </c>
    </row>
    <row r="39" spans="1:2" x14ac:dyDescent="0.25">
      <c r="A39" s="16">
        <v>34</v>
      </c>
      <c r="B39" s="15">
        <f t="shared" si="1"/>
        <v>25</v>
      </c>
    </row>
    <row r="40" spans="1:2" x14ac:dyDescent="0.25">
      <c r="A40" s="16">
        <v>35</v>
      </c>
      <c r="B40" s="15">
        <f t="shared" si="1"/>
        <v>52</v>
      </c>
    </row>
    <row r="41" spans="1:2" x14ac:dyDescent="0.25">
      <c r="A41" s="15">
        <v>36</v>
      </c>
      <c r="B41" s="15">
        <f t="shared" si="1"/>
        <v>59</v>
      </c>
    </row>
    <row r="42" spans="1:2" x14ac:dyDescent="0.25">
      <c r="A42" s="16">
        <v>37</v>
      </c>
      <c r="B42" s="15">
        <f t="shared" si="1"/>
        <v>46</v>
      </c>
    </row>
    <row r="43" spans="1:2" x14ac:dyDescent="0.25">
      <c r="A43" s="16">
        <v>38</v>
      </c>
      <c r="B43" s="15">
        <f t="shared" si="1"/>
        <v>13</v>
      </c>
    </row>
    <row r="44" spans="1:2" x14ac:dyDescent="0.25">
      <c r="A44" s="15">
        <v>39</v>
      </c>
      <c r="B44" s="15">
        <f t="shared" si="1"/>
        <v>60</v>
      </c>
    </row>
    <row r="45" spans="1:2" x14ac:dyDescent="0.25">
      <c r="A45" s="16">
        <v>40</v>
      </c>
      <c r="B45" s="15">
        <f t="shared" si="1"/>
        <v>87</v>
      </c>
    </row>
    <row r="46" spans="1:2" x14ac:dyDescent="0.25">
      <c r="A46" s="16">
        <v>41</v>
      </c>
      <c r="B46" s="15">
        <f t="shared" si="1"/>
        <v>94</v>
      </c>
    </row>
    <row r="47" spans="1:2" x14ac:dyDescent="0.25">
      <c r="A47" s="15">
        <v>42</v>
      </c>
      <c r="B47" s="15">
        <f t="shared" si="1"/>
        <v>81</v>
      </c>
    </row>
    <row r="48" spans="1:2" x14ac:dyDescent="0.25">
      <c r="A48" s="16">
        <v>43</v>
      </c>
      <c r="B48" s="15">
        <f t="shared" si="1"/>
        <v>48</v>
      </c>
    </row>
    <row r="49" spans="1:2" x14ac:dyDescent="0.25">
      <c r="A49" s="16">
        <v>44</v>
      </c>
      <c r="B49" s="15">
        <f t="shared" si="1"/>
        <v>95</v>
      </c>
    </row>
    <row r="50" spans="1:2" x14ac:dyDescent="0.25">
      <c r="A50" s="15">
        <v>45</v>
      </c>
      <c r="B50" s="15">
        <f t="shared" si="1"/>
        <v>22</v>
      </c>
    </row>
    <row r="51" spans="1:2" x14ac:dyDescent="0.25">
      <c r="A51" s="16">
        <v>46</v>
      </c>
      <c r="B51" s="15">
        <f t="shared" si="1"/>
        <v>29</v>
      </c>
    </row>
    <row r="52" spans="1:2" x14ac:dyDescent="0.25">
      <c r="A52" s="16">
        <v>47</v>
      </c>
      <c r="B52" s="15">
        <f t="shared" si="1"/>
        <v>16</v>
      </c>
    </row>
    <row r="53" spans="1:2" x14ac:dyDescent="0.25">
      <c r="A53" s="15">
        <v>48</v>
      </c>
      <c r="B53" s="15">
        <f t="shared" si="1"/>
        <v>83</v>
      </c>
    </row>
    <row r="54" spans="1:2" x14ac:dyDescent="0.25">
      <c r="A54" s="16">
        <v>49</v>
      </c>
      <c r="B54" s="15">
        <f t="shared" si="1"/>
        <v>30</v>
      </c>
    </row>
    <row r="55" spans="1:2" x14ac:dyDescent="0.25">
      <c r="A55" s="16">
        <v>50</v>
      </c>
      <c r="B55" s="15">
        <f t="shared" si="1"/>
        <v>57</v>
      </c>
    </row>
    <row r="56" spans="1:2" x14ac:dyDescent="0.25">
      <c r="A56" s="15">
        <v>51</v>
      </c>
      <c r="B56" s="15">
        <f t="shared" si="1"/>
        <v>64</v>
      </c>
    </row>
    <row r="57" spans="1:2" x14ac:dyDescent="0.25">
      <c r="A57" s="16">
        <v>52</v>
      </c>
      <c r="B57" s="15">
        <f t="shared" si="1"/>
        <v>51</v>
      </c>
    </row>
    <row r="58" spans="1:2" x14ac:dyDescent="0.25">
      <c r="A58" s="16">
        <v>53</v>
      </c>
      <c r="B58" s="15">
        <f t="shared" si="1"/>
        <v>18</v>
      </c>
    </row>
    <row r="59" spans="1:2" x14ac:dyDescent="0.25">
      <c r="A59" s="15">
        <v>54</v>
      </c>
      <c r="B59" s="15">
        <f t="shared" si="1"/>
        <v>65</v>
      </c>
    </row>
    <row r="60" spans="1:2" x14ac:dyDescent="0.25">
      <c r="A60" s="16">
        <v>55</v>
      </c>
      <c r="B60" s="15">
        <f t="shared" si="1"/>
        <v>92</v>
      </c>
    </row>
    <row r="61" spans="1:2" x14ac:dyDescent="0.25">
      <c r="A61" s="16">
        <v>56</v>
      </c>
      <c r="B61" s="15">
        <f t="shared" si="1"/>
        <v>99</v>
      </c>
    </row>
    <row r="62" spans="1:2" x14ac:dyDescent="0.25">
      <c r="A62" s="15">
        <v>57</v>
      </c>
      <c r="B62" s="15">
        <f t="shared" si="1"/>
        <v>86</v>
      </c>
    </row>
    <row r="63" spans="1:2" x14ac:dyDescent="0.25">
      <c r="A63" s="16">
        <v>58</v>
      </c>
      <c r="B63" s="15">
        <f t="shared" si="1"/>
        <v>53</v>
      </c>
    </row>
    <row r="64" spans="1:2" x14ac:dyDescent="0.25">
      <c r="A64" s="16">
        <v>59</v>
      </c>
      <c r="B64" s="15">
        <f t="shared" si="1"/>
        <v>0</v>
      </c>
    </row>
    <row r="65" spans="1:2" x14ac:dyDescent="0.25">
      <c r="A65" s="15">
        <v>60</v>
      </c>
      <c r="B65" s="15">
        <f t="shared" si="1"/>
        <v>27</v>
      </c>
    </row>
    <row r="66" spans="1:2" x14ac:dyDescent="0.25">
      <c r="A66" s="16">
        <v>61</v>
      </c>
      <c r="B66" s="15">
        <f t="shared" si="1"/>
        <v>34</v>
      </c>
    </row>
    <row r="67" spans="1:2" x14ac:dyDescent="0.25">
      <c r="A67" s="16">
        <v>62</v>
      </c>
      <c r="B67" s="15">
        <f t="shared" si="1"/>
        <v>21</v>
      </c>
    </row>
    <row r="68" spans="1:2" x14ac:dyDescent="0.25">
      <c r="A68" s="15">
        <v>63</v>
      </c>
      <c r="B68" s="15">
        <f t="shared" si="1"/>
        <v>88</v>
      </c>
    </row>
    <row r="69" spans="1:2" x14ac:dyDescent="0.25">
      <c r="A69" s="16">
        <v>64</v>
      </c>
      <c r="B69" s="15">
        <f t="shared" si="1"/>
        <v>35</v>
      </c>
    </row>
    <row r="70" spans="1:2" x14ac:dyDescent="0.25">
      <c r="A70" s="16">
        <v>65</v>
      </c>
      <c r="B70" s="15">
        <f t="shared" ref="B70:B105" si="2">MOD($D$2*B69+$E$2,$G$2)</f>
        <v>62</v>
      </c>
    </row>
    <row r="71" spans="1:2" x14ac:dyDescent="0.25">
      <c r="A71" s="15">
        <v>66</v>
      </c>
      <c r="B71" s="15">
        <f t="shared" si="2"/>
        <v>69</v>
      </c>
    </row>
    <row r="72" spans="1:2" x14ac:dyDescent="0.25">
      <c r="A72" s="16">
        <v>67</v>
      </c>
      <c r="B72" s="15">
        <f t="shared" si="2"/>
        <v>56</v>
      </c>
    </row>
    <row r="73" spans="1:2" x14ac:dyDescent="0.25">
      <c r="A73" s="16">
        <v>68</v>
      </c>
      <c r="B73" s="15">
        <f t="shared" si="2"/>
        <v>23</v>
      </c>
    </row>
    <row r="74" spans="1:2" x14ac:dyDescent="0.25">
      <c r="A74" s="15">
        <v>69</v>
      </c>
      <c r="B74" s="15">
        <f t="shared" si="2"/>
        <v>70</v>
      </c>
    </row>
    <row r="75" spans="1:2" x14ac:dyDescent="0.25">
      <c r="A75" s="16">
        <v>70</v>
      </c>
      <c r="B75" s="15">
        <f t="shared" si="2"/>
        <v>97</v>
      </c>
    </row>
    <row r="76" spans="1:2" x14ac:dyDescent="0.25">
      <c r="A76" s="16">
        <v>71</v>
      </c>
      <c r="B76" s="15">
        <f t="shared" si="2"/>
        <v>4</v>
      </c>
    </row>
    <row r="77" spans="1:2" x14ac:dyDescent="0.25">
      <c r="A77" s="15">
        <v>72</v>
      </c>
      <c r="B77" s="15">
        <f t="shared" si="2"/>
        <v>91</v>
      </c>
    </row>
    <row r="78" spans="1:2" x14ac:dyDescent="0.25">
      <c r="A78" s="16">
        <v>73</v>
      </c>
      <c r="B78" s="15">
        <f t="shared" si="2"/>
        <v>58</v>
      </c>
    </row>
    <row r="79" spans="1:2" x14ac:dyDescent="0.25">
      <c r="A79" s="16">
        <v>74</v>
      </c>
      <c r="B79" s="15">
        <f t="shared" si="2"/>
        <v>5</v>
      </c>
    </row>
    <row r="80" spans="1:2" x14ac:dyDescent="0.25">
      <c r="A80" s="15">
        <v>75</v>
      </c>
      <c r="B80" s="15">
        <f t="shared" si="2"/>
        <v>32</v>
      </c>
    </row>
    <row r="81" spans="1:2" x14ac:dyDescent="0.25">
      <c r="A81" s="16">
        <v>76</v>
      </c>
      <c r="B81" s="15">
        <f t="shared" si="2"/>
        <v>39</v>
      </c>
    </row>
    <row r="82" spans="1:2" x14ac:dyDescent="0.25">
      <c r="A82" s="16">
        <v>77</v>
      </c>
      <c r="B82" s="15">
        <f t="shared" si="2"/>
        <v>26</v>
      </c>
    </row>
    <row r="83" spans="1:2" x14ac:dyDescent="0.25">
      <c r="A83" s="15">
        <v>78</v>
      </c>
      <c r="B83" s="15">
        <f t="shared" si="2"/>
        <v>93</v>
      </c>
    </row>
    <row r="84" spans="1:2" x14ac:dyDescent="0.25">
      <c r="A84" s="16">
        <v>79</v>
      </c>
      <c r="B84" s="15">
        <f t="shared" si="2"/>
        <v>40</v>
      </c>
    </row>
    <row r="85" spans="1:2" x14ac:dyDescent="0.25">
      <c r="A85" s="16">
        <v>80</v>
      </c>
      <c r="B85" s="15">
        <f t="shared" si="2"/>
        <v>67</v>
      </c>
    </row>
    <row r="86" spans="1:2" x14ac:dyDescent="0.25">
      <c r="A86" s="15">
        <v>81</v>
      </c>
      <c r="B86" s="15">
        <f t="shared" si="2"/>
        <v>74</v>
      </c>
    </row>
    <row r="87" spans="1:2" x14ac:dyDescent="0.25">
      <c r="A87" s="16">
        <v>82</v>
      </c>
      <c r="B87" s="15">
        <f t="shared" si="2"/>
        <v>61</v>
      </c>
    </row>
    <row r="88" spans="1:2" x14ac:dyDescent="0.25">
      <c r="A88" s="16">
        <v>83</v>
      </c>
      <c r="B88" s="15">
        <f t="shared" si="2"/>
        <v>28</v>
      </c>
    </row>
    <row r="89" spans="1:2" x14ac:dyDescent="0.25">
      <c r="A89" s="15">
        <v>84</v>
      </c>
      <c r="B89" s="15">
        <f t="shared" si="2"/>
        <v>75</v>
      </c>
    </row>
    <row r="90" spans="1:2" x14ac:dyDescent="0.25">
      <c r="A90" s="16">
        <v>85</v>
      </c>
      <c r="B90" s="15">
        <f t="shared" si="2"/>
        <v>2</v>
      </c>
    </row>
    <row r="91" spans="1:2" x14ac:dyDescent="0.25">
      <c r="A91" s="16">
        <v>86</v>
      </c>
      <c r="B91" s="15">
        <f t="shared" si="2"/>
        <v>9</v>
      </c>
    </row>
    <row r="92" spans="1:2" x14ac:dyDescent="0.25">
      <c r="A92" s="15">
        <v>87</v>
      </c>
      <c r="B92" s="15">
        <f t="shared" si="2"/>
        <v>96</v>
      </c>
    </row>
    <row r="93" spans="1:2" x14ac:dyDescent="0.25">
      <c r="A93" s="16">
        <v>88</v>
      </c>
      <c r="B93" s="15">
        <f t="shared" si="2"/>
        <v>63</v>
      </c>
    </row>
    <row r="94" spans="1:2" x14ac:dyDescent="0.25">
      <c r="A94" s="16">
        <v>89</v>
      </c>
      <c r="B94" s="15">
        <f t="shared" si="2"/>
        <v>10</v>
      </c>
    </row>
    <row r="95" spans="1:2" x14ac:dyDescent="0.25">
      <c r="A95" s="15">
        <v>90</v>
      </c>
      <c r="B95" s="15">
        <f t="shared" si="2"/>
        <v>37</v>
      </c>
    </row>
    <row r="96" spans="1:2" x14ac:dyDescent="0.25">
      <c r="A96" s="16">
        <v>91</v>
      </c>
      <c r="B96" s="15">
        <f t="shared" si="2"/>
        <v>44</v>
      </c>
    </row>
    <row r="97" spans="1:3" x14ac:dyDescent="0.25">
      <c r="A97" s="16">
        <v>92</v>
      </c>
      <c r="B97" s="15">
        <f t="shared" si="2"/>
        <v>31</v>
      </c>
    </row>
    <row r="98" spans="1:3" x14ac:dyDescent="0.25">
      <c r="A98" s="15">
        <v>93</v>
      </c>
      <c r="B98" s="15">
        <f t="shared" si="2"/>
        <v>98</v>
      </c>
    </row>
    <row r="99" spans="1:3" x14ac:dyDescent="0.25">
      <c r="A99" s="16">
        <v>94</v>
      </c>
      <c r="B99" s="15">
        <f t="shared" si="2"/>
        <v>45</v>
      </c>
    </row>
    <row r="100" spans="1:3" x14ac:dyDescent="0.25">
      <c r="A100" s="16">
        <v>95</v>
      </c>
      <c r="B100" s="15">
        <f t="shared" si="2"/>
        <v>72</v>
      </c>
    </row>
    <row r="101" spans="1:3" x14ac:dyDescent="0.25">
      <c r="A101" s="15">
        <v>96</v>
      </c>
      <c r="B101" s="15">
        <f t="shared" si="2"/>
        <v>79</v>
      </c>
    </row>
    <row r="102" spans="1:3" x14ac:dyDescent="0.25">
      <c r="A102" s="16">
        <v>97</v>
      </c>
      <c r="B102" s="15">
        <f t="shared" si="2"/>
        <v>66</v>
      </c>
    </row>
    <row r="103" spans="1:3" x14ac:dyDescent="0.25">
      <c r="A103" s="16">
        <v>98</v>
      </c>
      <c r="B103" s="15">
        <f t="shared" si="2"/>
        <v>33</v>
      </c>
    </row>
    <row r="104" spans="1:3" ht="15.75" thickBot="1" x14ac:dyDescent="0.3">
      <c r="A104" s="15">
        <v>99</v>
      </c>
      <c r="B104" s="15">
        <f t="shared" si="2"/>
        <v>80</v>
      </c>
    </row>
    <row r="105" spans="1:3" ht="15.75" thickBot="1" x14ac:dyDescent="0.3">
      <c r="A105" s="14">
        <v>100</v>
      </c>
      <c r="B105" s="23">
        <f t="shared" si="2"/>
        <v>7</v>
      </c>
      <c r="C105" s="13" t="s">
        <v>8</v>
      </c>
    </row>
  </sheetData>
  <mergeCells count="2">
    <mergeCell ref="A1:B1"/>
    <mergeCell ref="E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43FF-5611-484F-B2F6-1D5C8074C61C}">
  <dimension ref="A1:I54"/>
  <sheetViews>
    <sheetView zoomScaleNormal="100" workbookViewId="0">
      <selection sqref="A1:B1"/>
    </sheetView>
  </sheetViews>
  <sheetFormatPr defaultRowHeight="15" x14ac:dyDescent="0.25"/>
  <sheetData>
    <row r="1" spans="1:9" ht="16.5" thickBot="1" x14ac:dyDescent="0.3">
      <c r="A1" s="94" t="s">
        <v>13</v>
      </c>
      <c r="B1" s="95"/>
      <c r="D1" s="9" t="s">
        <v>3</v>
      </c>
      <c r="E1" s="10" t="s">
        <v>4</v>
      </c>
      <c r="F1" s="10" t="s">
        <v>5</v>
      </c>
      <c r="G1" s="27" t="s">
        <v>6</v>
      </c>
      <c r="H1" s="9" t="s">
        <v>14</v>
      </c>
      <c r="I1" s="10" t="s">
        <v>26</v>
      </c>
    </row>
    <row r="2" spans="1:9" x14ac:dyDescent="0.25">
      <c r="D2" s="2">
        <v>41</v>
      </c>
      <c r="E2" s="2">
        <v>27</v>
      </c>
      <c r="F2" s="2">
        <f>'1.1'!J2</f>
        <v>7</v>
      </c>
      <c r="G2" s="28">
        <f>'1.1'!K2</f>
        <v>100</v>
      </c>
      <c r="H2" s="2">
        <v>10</v>
      </c>
      <c r="I2" s="29">
        <v>50</v>
      </c>
    </row>
    <row r="3" spans="1:9" ht="15.75" thickBot="1" x14ac:dyDescent="0.3"/>
    <row r="4" spans="1:9" ht="15.75" thickBot="1" x14ac:dyDescent="0.3">
      <c r="A4" s="17" t="s">
        <v>7</v>
      </c>
      <c r="B4" s="18" t="s">
        <v>9</v>
      </c>
      <c r="E4" s="26"/>
      <c r="F4" s="7"/>
      <c r="G4" s="20"/>
      <c r="H4" s="20"/>
    </row>
    <row r="5" spans="1:9" x14ac:dyDescent="0.25">
      <c r="A5" s="15">
        <v>0</v>
      </c>
      <c r="B5" s="15">
        <f>F2</f>
        <v>7</v>
      </c>
      <c r="E5" s="1" t="s">
        <v>15</v>
      </c>
      <c r="F5" s="1">
        <f>COUNTIF(B5:B54, "&lt;10")</f>
        <v>5</v>
      </c>
    </row>
    <row r="6" spans="1:9" x14ac:dyDescent="0.25">
      <c r="A6" s="16">
        <v>1</v>
      </c>
      <c r="B6" s="15">
        <f t="shared" ref="B6:B37" si="0">MOD($D$2*B5+$E$2,$G$2)</f>
        <v>14</v>
      </c>
      <c r="E6" s="1" t="s">
        <v>16</v>
      </c>
      <c r="F6" s="1">
        <f>COUNTIF(B5:B54, "&lt;20")-SUM($F$5)</f>
        <v>8</v>
      </c>
    </row>
    <row r="7" spans="1:9" x14ac:dyDescent="0.25">
      <c r="A7" s="16">
        <v>2</v>
      </c>
      <c r="B7" s="15">
        <f t="shared" si="0"/>
        <v>1</v>
      </c>
      <c r="E7" s="1" t="s">
        <v>17</v>
      </c>
      <c r="F7" s="1">
        <f>COUNTIF(B5:B54, "&lt;30")-SUM($F$5:F6)</f>
        <v>5</v>
      </c>
    </row>
    <row r="8" spans="1:9" x14ac:dyDescent="0.25">
      <c r="A8" s="15">
        <v>3</v>
      </c>
      <c r="B8" s="15">
        <f t="shared" si="0"/>
        <v>68</v>
      </c>
      <c r="E8" s="1" t="s">
        <v>18</v>
      </c>
      <c r="F8" s="1">
        <f>COUNTIF(B5:B54, "&lt;40")-SUM($F$5:F7)</f>
        <v>3</v>
      </c>
    </row>
    <row r="9" spans="1:9" x14ac:dyDescent="0.25">
      <c r="A9" s="16">
        <v>4</v>
      </c>
      <c r="B9" s="15">
        <f t="shared" si="0"/>
        <v>15</v>
      </c>
      <c r="E9" s="1" t="s">
        <v>19</v>
      </c>
      <c r="F9" s="1">
        <f>COUNTIF(B5:B54, "&lt;50")-SUM($F$5:F8)</f>
        <v>7</v>
      </c>
    </row>
    <row r="10" spans="1:9" x14ac:dyDescent="0.25">
      <c r="A10" s="16">
        <v>5</v>
      </c>
      <c r="B10" s="15">
        <f t="shared" si="0"/>
        <v>42</v>
      </c>
      <c r="E10" s="1" t="s">
        <v>20</v>
      </c>
      <c r="F10" s="1">
        <f>COUNTIF(B5:B54, "&lt;60")-SUM($F$5:F9)</f>
        <v>5</v>
      </c>
    </row>
    <row r="11" spans="1:9" x14ac:dyDescent="0.25">
      <c r="A11" s="15">
        <v>6</v>
      </c>
      <c r="B11" s="15">
        <f t="shared" si="0"/>
        <v>49</v>
      </c>
      <c r="E11" s="1" t="s">
        <v>21</v>
      </c>
      <c r="F11" s="1">
        <f>COUNTIF(B5:B54, "&lt;70")-SUM($F$5:F10)</f>
        <v>2</v>
      </c>
    </row>
    <row r="12" spans="1:9" x14ac:dyDescent="0.25">
      <c r="A12" s="16">
        <v>7</v>
      </c>
      <c r="B12" s="15">
        <f t="shared" si="0"/>
        <v>36</v>
      </c>
      <c r="E12" s="1" t="s">
        <v>22</v>
      </c>
      <c r="F12" s="1">
        <f>COUNTIF(B5:B54, "&lt;80")-SUM($F$5:F11)</f>
        <v>5</v>
      </c>
    </row>
    <row r="13" spans="1:9" x14ac:dyDescent="0.25">
      <c r="A13" s="16">
        <v>8</v>
      </c>
      <c r="B13" s="15">
        <f t="shared" si="0"/>
        <v>3</v>
      </c>
      <c r="E13" s="1" t="s">
        <v>23</v>
      </c>
      <c r="F13" s="1">
        <f>COUNTIF(B5:B54, "&lt;90")-SUM($F$5:F12)</f>
        <v>7</v>
      </c>
    </row>
    <row r="14" spans="1:9" x14ac:dyDescent="0.25">
      <c r="A14" s="15">
        <v>9</v>
      </c>
      <c r="B14" s="15">
        <f t="shared" si="0"/>
        <v>50</v>
      </c>
      <c r="E14" s="1" t="s">
        <v>24</v>
      </c>
      <c r="F14" s="1">
        <f>COUNTIF(B5:B54, "&lt;100")-SUM($F$5:F13)</f>
        <v>3</v>
      </c>
    </row>
    <row r="15" spans="1:9" ht="15.75" thickBot="1" x14ac:dyDescent="0.3">
      <c r="A15" s="16">
        <v>10</v>
      </c>
      <c r="B15" s="15">
        <f t="shared" si="0"/>
        <v>77</v>
      </c>
    </row>
    <row r="16" spans="1:9" ht="15.75" thickBot="1" x14ac:dyDescent="0.3">
      <c r="A16" s="16">
        <v>11</v>
      </c>
      <c r="B16" s="15">
        <f t="shared" si="0"/>
        <v>84</v>
      </c>
      <c r="E16" s="8" t="s">
        <v>25</v>
      </c>
      <c r="F16" s="3">
        <f>SUM(F5:F14)</f>
        <v>50</v>
      </c>
    </row>
    <row r="17" spans="1:2" x14ac:dyDescent="0.25">
      <c r="A17" s="15">
        <v>12</v>
      </c>
      <c r="B17" s="15">
        <f t="shared" si="0"/>
        <v>71</v>
      </c>
    </row>
    <row r="18" spans="1:2" x14ac:dyDescent="0.25">
      <c r="A18" s="16">
        <v>13</v>
      </c>
      <c r="B18" s="15">
        <f t="shared" si="0"/>
        <v>38</v>
      </c>
    </row>
    <row r="19" spans="1:2" x14ac:dyDescent="0.25">
      <c r="A19" s="16">
        <v>14</v>
      </c>
      <c r="B19" s="15">
        <f t="shared" si="0"/>
        <v>85</v>
      </c>
    </row>
    <row r="20" spans="1:2" x14ac:dyDescent="0.25">
      <c r="A20" s="15">
        <v>15</v>
      </c>
      <c r="B20" s="15">
        <f t="shared" si="0"/>
        <v>12</v>
      </c>
    </row>
    <row r="21" spans="1:2" x14ac:dyDescent="0.25">
      <c r="A21" s="16">
        <v>16</v>
      </c>
      <c r="B21" s="15">
        <f t="shared" si="0"/>
        <v>19</v>
      </c>
    </row>
    <row r="22" spans="1:2" x14ac:dyDescent="0.25">
      <c r="A22" s="16">
        <v>17</v>
      </c>
      <c r="B22" s="15">
        <f t="shared" si="0"/>
        <v>6</v>
      </c>
    </row>
    <row r="23" spans="1:2" x14ac:dyDescent="0.25">
      <c r="A23" s="15">
        <v>18</v>
      </c>
      <c r="B23" s="15">
        <f t="shared" si="0"/>
        <v>73</v>
      </c>
    </row>
    <row r="24" spans="1:2" x14ac:dyDescent="0.25">
      <c r="A24" s="16">
        <v>19</v>
      </c>
      <c r="B24" s="15">
        <f t="shared" si="0"/>
        <v>20</v>
      </c>
    </row>
    <row r="25" spans="1:2" x14ac:dyDescent="0.25">
      <c r="A25" s="16">
        <v>20</v>
      </c>
      <c r="B25" s="15">
        <f t="shared" si="0"/>
        <v>47</v>
      </c>
    </row>
    <row r="26" spans="1:2" x14ac:dyDescent="0.25">
      <c r="A26" s="15">
        <v>21</v>
      </c>
      <c r="B26" s="15">
        <f t="shared" si="0"/>
        <v>54</v>
      </c>
    </row>
    <row r="27" spans="1:2" x14ac:dyDescent="0.25">
      <c r="A27" s="16">
        <v>22</v>
      </c>
      <c r="B27" s="15">
        <f t="shared" si="0"/>
        <v>41</v>
      </c>
    </row>
    <row r="28" spans="1:2" x14ac:dyDescent="0.25">
      <c r="A28" s="16">
        <v>23</v>
      </c>
      <c r="B28" s="15">
        <f t="shared" si="0"/>
        <v>8</v>
      </c>
    </row>
    <row r="29" spans="1:2" x14ac:dyDescent="0.25">
      <c r="A29" s="15">
        <v>24</v>
      </c>
      <c r="B29" s="15">
        <f t="shared" si="0"/>
        <v>55</v>
      </c>
    </row>
    <row r="30" spans="1:2" x14ac:dyDescent="0.25">
      <c r="A30" s="16">
        <v>25</v>
      </c>
      <c r="B30" s="15">
        <f t="shared" si="0"/>
        <v>82</v>
      </c>
    </row>
    <row r="31" spans="1:2" x14ac:dyDescent="0.25">
      <c r="A31" s="16">
        <v>26</v>
      </c>
      <c r="B31" s="15">
        <f t="shared" si="0"/>
        <v>89</v>
      </c>
    </row>
    <row r="32" spans="1:2" x14ac:dyDescent="0.25">
      <c r="A32" s="15">
        <v>27</v>
      </c>
      <c r="B32" s="15">
        <f t="shared" si="0"/>
        <v>76</v>
      </c>
    </row>
    <row r="33" spans="1:2" x14ac:dyDescent="0.25">
      <c r="A33" s="16">
        <v>28</v>
      </c>
      <c r="B33" s="15">
        <f t="shared" si="0"/>
        <v>43</v>
      </c>
    </row>
    <row r="34" spans="1:2" x14ac:dyDescent="0.25">
      <c r="A34" s="16">
        <v>29</v>
      </c>
      <c r="B34" s="15">
        <f t="shared" si="0"/>
        <v>90</v>
      </c>
    </row>
    <row r="35" spans="1:2" x14ac:dyDescent="0.25">
      <c r="A35" s="15">
        <v>30</v>
      </c>
      <c r="B35" s="15">
        <f t="shared" si="0"/>
        <v>17</v>
      </c>
    </row>
    <row r="36" spans="1:2" x14ac:dyDescent="0.25">
      <c r="A36" s="16">
        <v>31</v>
      </c>
      <c r="B36" s="15">
        <f t="shared" si="0"/>
        <v>24</v>
      </c>
    </row>
    <row r="37" spans="1:2" x14ac:dyDescent="0.25">
      <c r="A37" s="16">
        <v>32</v>
      </c>
      <c r="B37" s="15">
        <f t="shared" si="0"/>
        <v>11</v>
      </c>
    </row>
    <row r="38" spans="1:2" x14ac:dyDescent="0.25">
      <c r="A38" s="15">
        <v>33</v>
      </c>
      <c r="B38" s="15">
        <f t="shared" ref="B38:B54" si="1">MOD($D$2*B37+$E$2,$G$2)</f>
        <v>78</v>
      </c>
    </row>
    <row r="39" spans="1:2" x14ac:dyDescent="0.25">
      <c r="A39" s="16">
        <v>34</v>
      </c>
      <c r="B39" s="15">
        <f t="shared" si="1"/>
        <v>25</v>
      </c>
    </row>
    <row r="40" spans="1:2" x14ac:dyDescent="0.25">
      <c r="A40" s="16">
        <v>35</v>
      </c>
      <c r="B40" s="15">
        <f t="shared" si="1"/>
        <v>52</v>
      </c>
    </row>
    <row r="41" spans="1:2" x14ac:dyDescent="0.25">
      <c r="A41" s="15">
        <v>36</v>
      </c>
      <c r="B41" s="15">
        <f t="shared" si="1"/>
        <v>59</v>
      </c>
    </row>
    <row r="42" spans="1:2" x14ac:dyDescent="0.25">
      <c r="A42" s="16">
        <v>37</v>
      </c>
      <c r="B42" s="15">
        <f t="shared" si="1"/>
        <v>46</v>
      </c>
    </row>
    <row r="43" spans="1:2" x14ac:dyDescent="0.25">
      <c r="A43" s="16">
        <v>38</v>
      </c>
      <c r="B43" s="15">
        <f t="shared" si="1"/>
        <v>13</v>
      </c>
    </row>
    <row r="44" spans="1:2" x14ac:dyDescent="0.25">
      <c r="A44" s="15">
        <v>39</v>
      </c>
      <c r="B44" s="15">
        <f t="shared" si="1"/>
        <v>60</v>
      </c>
    </row>
    <row r="45" spans="1:2" x14ac:dyDescent="0.25">
      <c r="A45" s="16">
        <v>40</v>
      </c>
      <c r="B45" s="15">
        <f t="shared" si="1"/>
        <v>87</v>
      </c>
    </row>
    <row r="46" spans="1:2" x14ac:dyDescent="0.25">
      <c r="A46" s="16">
        <v>41</v>
      </c>
      <c r="B46" s="15">
        <f t="shared" si="1"/>
        <v>94</v>
      </c>
    </row>
    <row r="47" spans="1:2" x14ac:dyDescent="0.25">
      <c r="A47" s="15">
        <v>42</v>
      </c>
      <c r="B47" s="15">
        <f t="shared" si="1"/>
        <v>81</v>
      </c>
    </row>
    <row r="48" spans="1:2" x14ac:dyDescent="0.25">
      <c r="A48" s="16">
        <v>43</v>
      </c>
      <c r="B48" s="15">
        <f t="shared" si="1"/>
        <v>48</v>
      </c>
    </row>
    <row r="49" spans="1:2" x14ac:dyDescent="0.25">
      <c r="A49" s="16">
        <v>44</v>
      </c>
      <c r="B49" s="15">
        <f t="shared" si="1"/>
        <v>95</v>
      </c>
    </row>
    <row r="50" spans="1:2" x14ac:dyDescent="0.25">
      <c r="A50" s="15">
        <v>45</v>
      </c>
      <c r="B50" s="15">
        <f t="shared" si="1"/>
        <v>22</v>
      </c>
    </row>
    <row r="51" spans="1:2" x14ac:dyDescent="0.25">
      <c r="A51" s="16">
        <v>46</v>
      </c>
      <c r="B51" s="15">
        <f t="shared" si="1"/>
        <v>29</v>
      </c>
    </row>
    <row r="52" spans="1:2" x14ac:dyDescent="0.25">
      <c r="A52" s="16">
        <v>47</v>
      </c>
      <c r="B52" s="15">
        <f t="shared" si="1"/>
        <v>16</v>
      </c>
    </row>
    <row r="53" spans="1:2" x14ac:dyDescent="0.25">
      <c r="A53" s="15">
        <v>48</v>
      </c>
      <c r="B53" s="15">
        <f t="shared" si="1"/>
        <v>83</v>
      </c>
    </row>
    <row r="54" spans="1:2" x14ac:dyDescent="0.25">
      <c r="A54" s="16">
        <v>49</v>
      </c>
      <c r="B54" s="15">
        <f t="shared" si="1"/>
        <v>30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D50E-C8D4-437B-B502-BF494E8B8D2F}">
  <dimension ref="A1:G16"/>
  <sheetViews>
    <sheetView zoomScaleNormal="100" workbookViewId="0">
      <selection sqref="A1:B1"/>
    </sheetView>
  </sheetViews>
  <sheetFormatPr defaultRowHeight="15" x14ac:dyDescent="0.25"/>
  <sheetData>
    <row r="1" spans="1:7" ht="16.5" thickBot="1" x14ac:dyDescent="0.3">
      <c r="A1" s="94" t="s">
        <v>121</v>
      </c>
      <c r="B1" s="95"/>
      <c r="D1" s="6" t="s">
        <v>14</v>
      </c>
    </row>
    <row r="2" spans="1:7" x14ac:dyDescent="0.25">
      <c r="D2" s="2">
        <f>'1.3'!H2</f>
        <v>10</v>
      </c>
    </row>
    <row r="3" spans="1:7" ht="15.75" thickBot="1" x14ac:dyDescent="0.3"/>
    <row r="4" spans="1:7" ht="15.75" thickBot="1" x14ac:dyDescent="0.3">
      <c r="A4" s="6" t="s">
        <v>7</v>
      </c>
      <c r="C4" s="4" t="s">
        <v>26</v>
      </c>
      <c r="D4" s="99" t="s">
        <v>27</v>
      </c>
      <c r="E4" s="100"/>
      <c r="F4" s="17" t="s">
        <v>28</v>
      </c>
      <c r="G4" s="31" t="s">
        <v>30</v>
      </c>
    </row>
    <row r="5" spans="1:7" x14ac:dyDescent="0.25">
      <c r="A5" s="2">
        <v>1</v>
      </c>
      <c r="B5" s="25" t="s">
        <v>15</v>
      </c>
      <c r="C5" s="28">
        <f>'1.3'!F5</f>
        <v>5</v>
      </c>
      <c r="D5" s="101">
        <f>(C5-5)^2</f>
        <v>0</v>
      </c>
      <c r="E5" s="102"/>
      <c r="F5" s="91">
        <f>(SUM(D5:E14))/5</f>
        <v>6.8</v>
      </c>
      <c r="G5" s="15" t="s">
        <v>29</v>
      </c>
    </row>
    <row r="6" spans="1:7" x14ac:dyDescent="0.25">
      <c r="A6" s="1">
        <v>2</v>
      </c>
      <c r="B6" s="25" t="s">
        <v>16</v>
      </c>
      <c r="C6" s="30">
        <f>'1.3'!F6</f>
        <v>8</v>
      </c>
      <c r="D6" s="98">
        <f t="shared" ref="D6:D14" si="0">(C6-5)^2</f>
        <v>9</v>
      </c>
      <c r="E6" s="98"/>
    </row>
    <row r="7" spans="1:7" x14ac:dyDescent="0.25">
      <c r="A7" s="1">
        <v>3</v>
      </c>
      <c r="B7" s="25" t="s">
        <v>17</v>
      </c>
      <c r="C7" s="30">
        <f>'1.3'!F7</f>
        <v>5</v>
      </c>
      <c r="D7" s="98">
        <f t="shared" si="0"/>
        <v>0</v>
      </c>
      <c r="E7" s="98"/>
    </row>
    <row r="8" spans="1:7" x14ac:dyDescent="0.25">
      <c r="A8" s="1">
        <v>4</v>
      </c>
      <c r="B8" s="25" t="s">
        <v>18</v>
      </c>
      <c r="C8" s="30">
        <f>'1.3'!F8</f>
        <v>3</v>
      </c>
      <c r="D8" s="98">
        <f t="shared" si="0"/>
        <v>4</v>
      </c>
      <c r="E8" s="98"/>
    </row>
    <row r="9" spans="1:7" x14ac:dyDescent="0.25">
      <c r="A9" s="1">
        <v>5</v>
      </c>
      <c r="B9" s="25" t="s">
        <v>19</v>
      </c>
      <c r="C9" s="30">
        <f>'1.3'!F9</f>
        <v>7</v>
      </c>
      <c r="D9" s="98">
        <f t="shared" si="0"/>
        <v>4</v>
      </c>
      <c r="E9" s="98"/>
    </row>
    <row r="10" spans="1:7" x14ac:dyDescent="0.25">
      <c r="A10" s="1">
        <v>6</v>
      </c>
      <c r="B10" s="25" t="s">
        <v>20</v>
      </c>
      <c r="C10" s="30">
        <f>'1.3'!F10</f>
        <v>5</v>
      </c>
      <c r="D10" s="98">
        <f t="shared" si="0"/>
        <v>0</v>
      </c>
      <c r="E10" s="98"/>
    </row>
    <row r="11" spans="1:7" x14ac:dyDescent="0.25">
      <c r="A11" s="1">
        <v>7</v>
      </c>
      <c r="B11" s="25" t="s">
        <v>21</v>
      </c>
      <c r="C11" s="30">
        <f>'1.3'!F11</f>
        <v>2</v>
      </c>
      <c r="D11" s="98">
        <f t="shared" si="0"/>
        <v>9</v>
      </c>
      <c r="E11" s="98"/>
    </row>
    <row r="12" spans="1:7" x14ac:dyDescent="0.25">
      <c r="A12" s="1">
        <v>8</v>
      </c>
      <c r="B12" s="25" t="s">
        <v>22</v>
      </c>
      <c r="C12" s="30">
        <f>'1.3'!F12</f>
        <v>5</v>
      </c>
      <c r="D12" s="98">
        <f t="shared" si="0"/>
        <v>0</v>
      </c>
      <c r="E12" s="98"/>
    </row>
    <row r="13" spans="1:7" x14ac:dyDescent="0.25">
      <c r="A13" s="1">
        <v>9</v>
      </c>
      <c r="B13" s="25" t="s">
        <v>23</v>
      </c>
      <c r="C13" s="30">
        <f>'1.3'!F13</f>
        <v>7</v>
      </c>
      <c r="D13" s="98">
        <f t="shared" si="0"/>
        <v>4</v>
      </c>
      <c r="E13" s="98"/>
    </row>
    <row r="14" spans="1:7" x14ac:dyDescent="0.25">
      <c r="A14" s="1">
        <v>10</v>
      </c>
      <c r="B14" s="25" t="s">
        <v>24</v>
      </c>
      <c r="C14" s="30">
        <f>'1.3'!F14</f>
        <v>3</v>
      </c>
      <c r="D14" s="98">
        <f t="shared" si="0"/>
        <v>4</v>
      </c>
      <c r="E14" s="98"/>
    </row>
    <row r="15" spans="1:7" ht="15.75" thickBot="1" x14ac:dyDescent="0.3"/>
    <row r="16" spans="1:7" ht="15.75" thickBot="1" x14ac:dyDescent="0.3">
      <c r="B16" s="8" t="s">
        <v>25</v>
      </c>
      <c r="C16" s="3">
        <f>SUM(C5:C14)</f>
        <v>50</v>
      </c>
    </row>
  </sheetData>
  <mergeCells count="12">
    <mergeCell ref="D13:E13"/>
    <mergeCell ref="D14:E14"/>
    <mergeCell ref="A1:B1"/>
    <mergeCell ref="D4:E4"/>
    <mergeCell ref="D5:E5"/>
    <mergeCell ref="D6:E6"/>
    <mergeCell ref="D7:E7"/>
    <mergeCell ref="D8:E8"/>
    <mergeCell ref="D9:E9"/>
    <mergeCell ref="D10:E10"/>
    <mergeCell ref="D11:E11"/>
    <mergeCell ref="D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8EFE-2FED-4938-9835-E91447D1AF39}">
  <dimension ref="A1:AU55"/>
  <sheetViews>
    <sheetView zoomScaleNormal="100" workbookViewId="0">
      <selection sqref="A1:B1"/>
    </sheetView>
  </sheetViews>
  <sheetFormatPr defaultRowHeight="15" x14ac:dyDescent="0.25"/>
  <sheetData>
    <row r="1" spans="1:47" ht="16.5" thickBot="1" x14ac:dyDescent="0.3">
      <c r="A1" s="94" t="s">
        <v>122</v>
      </c>
      <c r="B1" s="95"/>
    </row>
    <row r="3" spans="1:47" ht="15.75" thickBot="1" x14ac:dyDescent="0.3"/>
    <row r="4" spans="1:47" ht="15.75" thickBot="1" x14ac:dyDescent="0.3">
      <c r="A4" s="4" t="s">
        <v>31</v>
      </c>
      <c r="B4" s="5">
        <v>5</v>
      </c>
      <c r="M4" s="4" t="s">
        <v>31</v>
      </c>
      <c r="N4" s="5">
        <v>10</v>
      </c>
      <c r="Y4" s="4" t="s">
        <v>31</v>
      </c>
      <c r="Z4" s="5">
        <v>25</v>
      </c>
      <c r="AK4" s="4" t="s">
        <v>31</v>
      </c>
      <c r="AL4" s="5">
        <v>50</v>
      </c>
    </row>
    <row r="5" spans="1:47" ht="15.75" thickBot="1" x14ac:dyDescent="0.3">
      <c r="A5" s="4" t="s">
        <v>7</v>
      </c>
      <c r="B5" s="6" t="s">
        <v>9</v>
      </c>
      <c r="C5" s="24" t="s">
        <v>32</v>
      </c>
      <c r="D5" s="6" t="s">
        <v>47</v>
      </c>
      <c r="E5" s="53" t="s">
        <v>33</v>
      </c>
      <c r="F5" s="44" t="s">
        <v>34</v>
      </c>
      <c r="G5" s="38" t="s">
        <v>35</v>
      </c>
      <c r="H5" s="40" t="s">
        <v>36</v>
      </c>
      <c r="I5" s="4" t="s">
        <v>37</v>
      </c>
      <c r="J5" s="6" t="s">
        <v>38</v>
      </c>
      <c r="K5" s="5" t="s">
        <v>39</v>
      </c>
      <c r="M5" s="4" t="s">
        <v>7</v>
      </c>
      <c r="N5" s="6" t="s">
        <v>9</v>
      </c>
      <c r="O5" s="24" t="s">
        <v>32</v>
      </c>
      <c r="P5" s="6" t="s">
        <v>47</v>
      </c>
      <c r="Q5" s="33" t="s">
        <v>33</v>
      </c>
      <c r="R5" s="35" t="s">
        <v>34</v>
      </c>
      <c r="S5" s="38" t="s">
        <v>35</v>
      </c>
      <c r="T5" s="40" t="s">
        <v>36</v>
      </c>
      <c r="U5" s="4" t="s">
        <v>37</v>
      </c>
      <c r="V5" s="6" t="s">
        <v>38</v>
      </c>
      <c r="W5" s="5" t="s">
        <v>39</v>
      </c>
      <c r="Y5" s="4" t="s">
        <v>7</v>
      </c>
      <c r="Z5" s="6" t="s">
        <v>9</v>
      </c>
      <c r="AA5" s="24" t="s">
        <v>32</v>
      </c>
      <c r="AB5" s="6" t="s">
        <v>47</v>
      </c>
      <c r="AC5" s="33" t="s">
        <v>33</v>
      </c>
      <c r="AD5" s="35" t="s">
        <v>34</v>
      </c>
      <c r="AE5" s="38" t="s">
        <v>35</v>
      </c>
      <c r="AF5" s="40" t="s">
        <v>36</v>
      </c>
      <c r="AG5" s="4" t="s">
        <v>37</v>
      </c>
      <c r="AH5" s="6" t="s">
        <v>38</v>
      </c>
      <c r="AI5" s="5" t="s">
        <v>39</v>
      </c>
      <c r="AK5" s="4" t="s">
        <v>7</v>
      </c>
      <c r="AL5" s="6" t="s">
        <v>9</v>
      </c>
      <c r="AM5" s="24" t="s">
        <v>32</v>
      </c>
      <c r="AN5" s="6" t="s">
        <v>47</v>
      </c>
      <c r="AO5" s="33" t="s">
        <v>33</v>
      </c>
      <c r="AP5" s="35" t="s">
        <v>34</v>
      </c>
      <c r="AQ5" s="38" t="s">
        <v>35</v>
      </c>
      <c r="AR5" s="40" t="s">
        <v>36</v>
      </c>
      <c r="AS5" s="4" t="s">
        <v>37</v>
      </c>
      <c r="AT5" s="6" t="s">
        <v>38</v>
      </c>
      <c r="AU5" s="5" t="s">
        <v>39</v>
      </c>
    </row>
    <row r="6" spans="1:47" x14ac:dyDescent="0.25">
      <c r="A6" s="2">
        <v>0</v>
      </c>
      <c r="B6" s="2">
        <f>'1.3'!B5</f>
        <v>7</v>
      </c>
      <c r="C6" s="32">
        <f>SUM(B6:B10)/(B4)</f>
        <v>21</v>
      </c>
      <c r="D6" s="2">
        <f>(B6-C$6)^2</f>
        <v>196</v>
      </c>
      <c r="E6" s="34">
        <f>SUM(D6:D10)/$B$4</f>
        <v>578</v>
      </c>
      <c r="F6" s="37">
        <f>SUM(D6:D10)/($B$4-1)</f>
        <v>722.5</v>
      </c>
      <c r="G6" s="39">
        <f>(0+99)/2</f>
        <v>49.5</v>
      </c>
      <c r="H6" s="41">
        <f>((99-0)^2)/12</f>
        <v>816.75</v>
      </c>
      <c r="I6" s="2">
        <f>ABS(C6-G6)</f>
        <v>28.5</v>
      </c>
      <c r="J6" s="2">
        <f>ABS(E6-H6)</f>
        <v>238.75</v>
      </c>
      <c r="K6" s="2">
        <f>ABS(F6-H6)</f>
        <v>94.25</v>
      </c>
      <c r="M6" s="2">
        <v>0</v>
      </c>
      <c r="N6" s="2">
        <f>'1.3'!B5</f>
        <v>7</v>
      </c>
      <c r="O6" s="32">
        <f>SUM(N6:N15)/(N4)</f>
        <v>28.5</v>
      </c>
      <c r="P6" s="2">
        <f t="shared" ref="P6:P15" si="0">(N6-O$6)^2</f>
        <v>462.25</v>
      </c>
      <c r="Q6" s="34">
        <f>SUM(P6:P15)/N4</f>
        <v>494.25</v>
      </c>
      <c r="R6" s="36">
        <f>SUM(P6:P15)/(N4-1)</f>
        <v>549.16666666666663</v>
      </c>
      <c r="S6" s="39">
        <f>(0+99)/2</f>
        <v>49.5</v>
      </c>
      <c r="T6" s="41">
        <f>((99-0)^2)/12</f>
        <v>816.75</v>
      </c>
      <c r="U6" s="2">
        <f>ABS(O6-S6)</f>
        <v>21</v>
      </c>
      <c r="V6" s="2">
        <f>ABS(Q6-T6)</f>
        <v>322.5</v>
      </c>
      <c r="W6" s="2">
        <f>ABS(R6-T6)</f>
        <v>267.58333333333337</v>
      </c>
      <c r="Y6" s="2">
        <v>0</v>
      </c>
      <c r="Z6" s="2">
        <f>'1.3'!B5</f>
        <v>7</v>
      </c>
      <c r="AA6" s="32">
        <f>SUM(Z6:Z30)/(Z4)</f>
        <v>39</v>
      </c>
      <c r="AB6" s="2">
        <f t="shared" ref="AB6:AB30" si="1">(Z6-AA$6)^2</f>
        <v>1024</v>
      </c>
      <c r="AC6" s="34">
        <f>SUM(AB6:AB30)/Z4</f>
        <v>716</v>
      </c>
      <c r="AD6" s="36">
        <f>SUM(AB6:AB30)/(Z4-1)</f>
        <v>745.83333333333337</v>
      </c>
      <c r="AE6" s="39">
        <f>(0+99)/2</f>
        <v>49.5</v>
      </c>
      <c r="AF6" s="41">
        <f>((99-0)^2)/12</f>
        <v>816.75</v>
      </c>
      <c r="AG6" s="2">
        <f>ABS(AA6-AE6)</f>
        <v>10.5</v>
      </c>
      <c r="AH6" s="2">
        <f>ABS(AC6-AF6)</f>
        <v>100.75</v>
      </c>
      <c r="AI6" s="2">
        <f>ABS(AD6-AF6)</f>
        <v>70.916666666666629</v>
      </c>
      <c r="AK6" s="2">
        <v>0</v>
      </c>
      <c r="AL6" s="2">
        <f>'1.3'!B5</f>
        <v>7</v>
      </c>
      <c r="AM6" s="32">
        <f>SUM(AL6:AL55)/(AL4)</f>
        <v>46.5</v>
      </c>
      <c r="AN6" s="2">
        <f t="shared" ref="AN6:AN37" si="2">(AL6-AM$6)^2</f>
        <v>1560.25</v>
      </c>
      <c r="AO6" s="34">
        <f>SUM(AN6:AN55)/AL4</f>
        <v>832.25</v>
      </c>
      <c r="AP6" s="36">
        <f>SUM(AN6:AN55)/(AL4-1)</f>
        <v>849.23469387755097</v>
      </c>
      <c r="AQ6" s="39">
        <f>(0+99)/2</f>
        <v>49.5</v>
      </c>
      <c r="AR6" s="41">
        <f>((99-0)^2)/12</f>
        <v>816.75</v>
      </c>
      <c r="AS6" s="2">
        <f>ABS(AM6-AQ6)</f>
        <v>3</v>
      </c>
      <c r="AT6" s="2">
        <f>ABS(AO6-AR6)</f>
        <v>15.5</v>
      </c>
      <c r="AU6" s="2">
        <f>ABS(AP6-AR6)</f>
        <v>32.484693877550967</v>
      </c>
    </row>
    <row r="7" spans="1:47" x14ac:dyDescent="0.25">
      <c r="A7" s="1">
        <v>1</v>
      </c>
      <c r="B7" s="1">
        <f>'1.3'!B6</f>
        <v>14</v>
      </c>
      <c r="D7" s="1">
        <f>(B7-$C$6)^2</f>
        <v>49</v>
      </c>
      <c r="F7" s="12"/>
      <c r="M7" s="1">
        <v>1</v>
      </c>
      <c r="N7" s="2">
        <f>'1.3'!B6</f>
        <v>14</v>
      </c>
      <c r="P7" s="2">
        <f t="shared" si="0"/>
        <v>210.25</v>
      </c>
      <c r="R7" s="12"/>
      <c r="Y7" s="1">
        <v>1</v>
      </c>
      <c r="Z7" s="2">
        <f>'1.3'!B6</f>
        <v>14</v>
      </c>
      <c r="AB7" s="2">
        <f t="shared" si="1"/>
        <v>625</v>
      </c>
      <c r="AD7" s="12"/>
      <c r="AK7" s="1">
        <v>1</v>
      </c>
      <c r="AL7" s="2">
        <f>'1.3'!B6</f>
        <v>14</v>
      </c>
      <c r="AN7" s="2">
        <f t="shared" si="2"/>
        <v>1056.25</v>
      </c>
      <c r="AP7" s="12"/>
    </row>
    <row r="8" spans="1:47" x14ac:dyDescent="0.25">
      <c r="A8" s="1">
        <v>2</v>
      </c>
      <c r="B8" s="1">
        <f>'1.3'!B7</f>
        <v>1</v>
      </c>
      <c r="D8" s="1">
        <f>(B8-$C$6)^2</f>
        <v>400</v>
      </c>
      <c r="F8" s="12"/>
      <c r="M8" s="1">
        <v>2</v>
      </c>
      <c r="N8" s="2">
        <f>'1.3'!B7</f>
        <v>1</v>
      </c>
      <c r="P8" s="2">
        <f t="shared" si="0"/>
        <v>756.25</v>
      </c>
      <c r="R8" s="12"/>
      <c r="Y8" s="1">
        <v>2</v>
      </c>
      <c r="Z8" s="2">
        <f>'1.3'!B7</f>
        <v>1</v>
      </c>
      <c r="AB8" s="2">
        <f t="shared" si="1"/>
        <v>1444</v>
      </c>
      <c r="AD8" s="12"/>
      <c r="AK8" s="1">
        <v>2</v>
      </c>
      <c r="AL8" s="2">
        <f>'1.3'!B7</f>
        <v>1</v>
      </c>
      <c r="AN8" s="2">
        <f t="shared" si="2"/>
        <v>2070.25</v>
      </c>
      <c r="AP8" s="12"/>
    </row>
    <row r="9" spans="1:47" x14ac:dyDescent="0.25">
      <c r="A9" s="1">
        <v>3</v>
      </c>
      <c r="B9" s="1">
        <f>'1.3'!B8</f>
        <v>68</v>
      </c>
      <c r="D9" s="1">
        <f>(B9-$C$6)^2</f>
        <v>2209</v>
      </c>
      <c r="F9" s="12"/>
      <c r="M9" s="1">
        <v>3</v>
      </c>
      <c r="N9" s="2">
        <f>'1.3'!B8</f>
        <v>68</v>
      </c>
      <c r="P9" s="2">
        <f t="shared" si="0"/>
        <v>1560.25</v>
      </c>
      <c r="R9" s="12"/>
      <c r="Y9" s="1">
        <v>3</v>
      </c>
      <c r="Z9" s="2">
        <f>'1.3'!B8</f>
        <v>68</v>
      </c>
      <c r="AB9" s="2">
        <f t="shared" si="1"/>
        <v>841</v>
      </c>
      <c r="AD9" s="12"/>
      <c r="AK9" s="1">
        <v>3</v>
      </c>
      <c r="AL9" s="2">
        <f>'1.3'!B8</f>
        <v>68</v>
      </c>
      <c r="AN9" s="2">
        <f t="shared" si="2"/>
        <v>462.25</v>
      </c>
      <c r="AP9" s="12"/>
    </row>
    <row r="10" spans="1:47" x14ac:dyDescent="0.25">
      <c r="A10" s="1">
        <v>4</v>
      </c>
      <c r="B10" s="1">
        <f>'1.3'!B9</f>
        <v>15</v>
      </c>
      <c r="D10" s="1">
        <f>(B10-$C$6)^2</f>
        <v>36</v>
      </c>
      <c r="F10" s="12"/>
      <c r="M10" s="1">
        <v>4</v>
      </c>
      <c r="N10" s="2">
        <f>'1.3'!B9</f>
        <v>15</v>
      </c>
      <c r="P10" s="2">
        <f t="shared" si="0"/>
        <v>182.25</v>
      </c>
      <c r="R10" s="12"/>
      <c r="Y10" s="1">
        <v>4</v>
      </c>
      <c r="Z10" s="2">
        <f>'1.3'!B9</f>
        <v>15</v>
      </c>
      <c r="AB10" s="2">
        <f t="shared" si="1"/>
        <v>576</v>
      </c>
      <c r="AD10" s="12"/>
      <c r="AK10" s="1">
        <v>4</v>
      </c>
      <c r="AL10" s="2">
        <f>'1.3'!B9</f>
        <v>15</v>
      </c>
      <c r="AN10" s="2">
        <f t="shared" si="2"/>
        <v>992.25</v>
      </c>
      <c r="AP10" s="12"/>
    </row>
    <row r="11" spans="1:47" x14ac:dyDescent="0.25">
      <c r="M11" s="2">
        <v>5</v>
      </c>
      <c r="N11" s="2">
        <f>'1.3'!B10</f>
        <v>42</v>
      </c>
      <c r="P11" s="2">
        <f t="shared" si="0"/>
        <v>182.25</v>
      </c>
      <c r="Y11" s="2">
        <v>5</v>
      </c>
      <c r="Z11" s="2">
        <f>'1.3'!B10</f>
        <v>42</v>
      </c>
      <c r="AB11" s="2">
        <f t="shared" si="1"/>
        <v>9</v>
      </c>
      <c r="AK11" s="2">
        <v>5</v>
      </c>
      <c r="AL11" s="2">
        <f>'1.3'!B10</f>
        <v>42</v>
      </c>
      <c r="AN11" s="2">
        <f t="shared" si="2"/>
        <v>20.25</v>
      </c>
    </row>
    <row r="12" spans="1:47" x14ac:dyDescent="0.25">
      <c r="M12" s="1">
        <v>6</v>
      </c>
      <c r="N12" s="2">
        <f>'1.3'!B11</f>
        <v>49</v>
      </c>
      <c r="P12" s="2">
        <f t="shared" si="0"/>
        <v>420.25</v>
      </c>
      <c r="Y12" s="1">
        <v>6</v>
      </c>
      <c r="Z12" s="2">
        <f>'1.3'!B11</f>
        <v>49</v>
      </c>
      <c r="AB12" s="2">
        <f t="shared" si="1"/>
        <v>100</v>
      </c>
      <c r="AK12" s="1">
        <v>6</v>
      </c>
      <c r="AL12" s="2">
        <f>'1.3'!B11</f>
        <v>49</v>
      </c>
      <c r="AN12" s="2">
        <f t="shared" si="2"/>
        <v>6.25</v>
      </c>
    </row>
    <row r="13" spans="1:47" ht="15.75" thickBot="1" x14ac:dyDescent="0.3">
      <c r="M13" s="1">
        <v>7</v>
      </c>
      <c r="N13" s="2">
        <f>'1.3'!B12</f>
        <v>36</v>
      </c>
      <c r="P13" s="2">
        <f t="shared" si="0"/>
        <v>56.25</v>
      </c>
      <c r="Y13" s="1">
        <v>7</v>
      </c>
      <c r="Z13" s="2">
        <f>'1.3'!B12</f>
        <v>36</v>
      </c>
      <c r="AB13" s="2">
        <f t="shared" si="1"/>
        <v>9</v>
      </c>
      <c r="AK13" s="1">
        <v>7</v>
      </c>
      <c r="AL13" s="2">
        <f>'1.3'!B12</f>
        <v>36</v>
      </c>
      <c r="AN13" s="2">
        <f t="shared" si="2"/>
        <v>110.25</v>
      </c>
    </row>
    <row r="14" spans="1:47" ht="15.75" thickBot="1" x14ac:dyDescent="0.3">
      <c r="B14" s="21" t="s">
        <v>26</v>
      </c>
      <c r="C14" s="31" t="s">
        <v>35</v>
      </c>
      <c r="D14" s="24" t="s">
        <v>36</v>
      </c>
      <c r="E14" s="31" t="s">
        <v>32</v>
      </c>
      <c r="F14" s="24" t="s">
        <v>33</v>
      </c>
      <c r="G14" s="31" t="s">
        <v>34</v>
      </c>
      <c r="H14" s="24" t="s">
        <v>37</v>
      </c>
      <c r="I14" s="31" t="s">
        <v>38</v>
      </c>
      <c r="J14" s="22" t="s">
        <v>39</v>
      </c>
      <c r="M14" s="1">
        <v>8</v>
      </c>
      <c r="N14" s="2">
        <f>'1.3'!B13</f>
        <v>3</v>
      </c>
      <c r="P14" s="2">
        <f t="shared" si="0"/>
        <v>650.25</v>
      </c>
      <c r="Y14" s="1">
        <v>8</v>
      </c>
      <c r="Z14" s="2">
        <f>'1.3'!B13</f>
        <v>3</v>
      </c>
      <c r="AB14" s="2">
        <f t="shared" si="1"/>
        <v>1296</v>
      </c>
      <c r="AK14" s="1">
        <v>8</v>
      </c>
      <c r="AL14" s="2">
        <f>'1.3'!B13</f>
        <v>3</v>
      </c>
      <c r="AN14" s="2">
        <f t="shared" si="2"/>
        <v>1892.25</v>
      </c>
    </row>
    <row r="15" spans="1:47" x14ac:dyDescent="0.25">
      <c r="B15" s="15">
        <v>5</v>
      </c>
      <c r="C15" s="15">
        <f>(0+99)/2</f>
        <v>49.5</v>
      </c>
      <c r="D15" s="15">
        <f>((99-0)^2)/12</f>
        <v>816.75</v>
      </c>
      <c r="E15" s="15">
        <f>C6</f>
        <v>21</v>
      </c>
      <c r="F15" s="15">
        <f>E6</f>
        <v>578</v>
      </c>
      <c r="G15" s="15">
        <f>F6</f>
        <v>722.5</v>
      </c>
      <c r="H15" s="15">
        <f>I6</f>
        <v>28.5</v>
      </c>
      <c r="I15" s="15">
        <f>J6</f>
        <v>238.75</v>
      </c>
      <c r="J15" s="15">
        <f>K6</f>
        <v>94.25</v>
      </c>
      <c r="M15" s="1">
        <v>9</v>
      </c>
      <c r="N15" s="2">
        <f>'1.3'!B14</f>
        <v>50</v>
      </c>
      <c r="P15" s="2">
        <f t="shared" si="0"/>
        <v>462.25</v>
      </c>
      <c r="Y15" s="1">
        <v>9</v>
      </c>
      <c r="Z15" s="2">
        <f>'1.3'!B14</f>
        <v>50</v>
      </c>
      <c r="AB15" s="2">
        <f t="shared" si="1"/>
        <v>121</v>
      </c>
      <c r="AK15" s="1">
        <v>9</v>
      </c>
      <c r="AL15" s="2">
        <f>'1.3'!B14</f>
        <v>50</v>
      </c>
      <c r="AN15" s="2">
        <f t="shared" si="2"/>
        <v>12.25</v>
      </c>
    </row>
    <row r="16" spans="1:47" x14ac:dyDescent="0.25">
      <c r="B16" s="16">
        <v>10</v>
      </c>
      <c r="C16" s="16">
        <f t="shared" ref="C16:C18" si="3">(0+99)/2</f>
        <v>49.5</v>
      </c>
      <c r="D16" s="16">
        <f t="shared" ref="D16:D18" si="4">((99-0)^2)/12</f>
        <v>816.75</v>
      </c>
      <c r="E16" s="16">
        <f>O6</f>
        <v>28.5</v>
      </c>
      <c r="F16" s="16">
        <f>Q6</f>
        <v>494.25</v>
      </c>
      <c r="G16" s="16">
        <f>R6</f>
        <v>549.16666666666663</v>
      </c>
      <c r="H16" s="16">
        <f>U6</f>
        <v>21</v>
      </c>
      <c r="I16" s="16">
        <f>V6</f>
        <v>322.5</v>
      </c>
      <c r="J16" s="16">
        <f>W6</f>
        <v>267.58333333333337</v>
      </c>
      <c r="Y16" s="2">
        <v>10</v>
      </c>
      <c r="Z16" s="2">
        <f>'1.3'!B15</f>
        <v>77</v>
      </c>
      <c r="AB16" s="2">
        <f t="shared" si="1"/>
        <v>1444</v>
      </c>
      <c r="AK16" s="2">
        <v>10</v>
      </c>
      <c r="AL16" s="2">
        <f>'1.3'!B15</f>
        <v>77</v>
      </c>
      <c r="AN16" s="2">
        <f t="shared" si="2"/>
        <v>930.25</v>
      </c>
    </row>
    <row r="17" spans="2:40" x14ac:dyDescent="0.25">
      <c r="B17" s="16">
        <v>25</v>
      </c>
      <c r="C17" s="16">
        <f t="shared" si="3"/>
        <v>49.5</v>
      </c>
      <c r="D17" s="16">
        <f t="shared" si="4"/>
        <v>816.75</v>
      </c>
      <c r="E17" s="16">
        <f>AA6</f>
        <v>39</v>
      </c>
      <c r="F17" s="16">
        <f>AC6</f>
        <v>716</v>
      </c>
      <c r="G17" s="16">
        <f>AD6</f>
        <v>745.83333333333337</v>
      </c>
      <c r="H17" s="16">
        <f>AG6</f>
        <v>10.5</v>
      </c>
      <c r="I17" s="16">
        <f>AH6</f>
        <v>100.75</v>
      </c>
      <c r="J17" s="16">
        <f>AI6</f>
        <v>70.916666666666629</v>
      </c>
      <c r="Y17" s="1">
        <v>11</v>
      </c>
      <c r="Z17" s="2">
        <f>'1.3'!B16</f>
        <v>84</v>
      </c>
      <c r="AB17" s="2">
        <f t="shared" si="1"/>
        <v>2025</v>
      </c>
      <c r="AK17" s="1">
        <v>11</v>
      </c>
      <c r="AL17" s="2">
        <f>'1.3'!B16</f>
        <v>84</v>
      </c>
      <c r="AN17" s="2">
        <f t="shared" si="2"/>
        <v>1406.25</v>
      </c>
    </row>
    <row r="18" spans="2:40" x14ac:dyDescent="0.25">
      <c r="B18" s="16">
        <v>50</v>
      </c>
      <c r="C18" s="16">
        <f t="shared" si="3"/>
        <v>49.5</v>
      </c>
      <c r="D18" s="16">
        <f t="shared" si="4"/>
        <v>816.75</v>
      </c>
      <c r="E18" s="16">
        <f>AM6</f>
        <v>46.5</v>
      </c>
      <c r="F18" s="16">
        <f>AO6</f>
        <v>832.25</v>
      </c>
      <c r="G18" s="16">
        <f>AP6</f>
        <v>849.23469387755097</v>
      </c>
      <c r="H18" s="16">
        <f>AS6</f>
        <v>3</v>
      </c>
      <c r="I18" s="16">
        <f>AT6</f>
        <v>15.5</v>
      </c>
      <c r="J18" s="16">
        <f>AU6</f>
        <v>32.484693877550967</v>
      </c>
      <c r="Y18" s="1">
        <v>12</v>
      </c>
      <c r="Z18" s="2">
        <f>'1.3'!B17</f>
        <v>71</v>
      </c>
      <c r="AB18" s="2">
        <f t="shared" si="1"/>
        <v>1024</v>
      </c>
      <c r="AK18" s="1">
        <v>12</v>
      </c>
      <c r="AL18" s="2">
        <f>'1.3'!B17</f>
        <v>71</v>
      </c>
      <c r="AN18" s="2">
        <f t="shared" si="2"/>
        <v>600.25</v>
      </c>
    </row>
    <row r="19" spans="2:40" x14ac:dyDescent="0.25">
      <c r="Y19" s="1">
        <v>13</v>
      </c>
      <c r="Z19" s="2">
        <f>'1.3'!B18</f>
        <v>38</v>
      </c>
      <c r="AB19" s="2">
        <f t="shared" si="1"/>
        <v>1</v>
      </c>
      <c r="AK19" s="1">
        <v>13</v>
      </c>
      <c r="AL19" s="2">
        <f>'1.3'!B18</f>
        <v>38</v>
      </c>
      <c r="AN19" s="2">
        <f t="shared" si="2"/>
        <v>72.25</v>
      </c>
    </row>
    <row r="20" spans="2:40" x14ac:dyDescent="0.25">
      <c r="Y20" s="1">
        <v>14</v>
      </c>
      <c r="Z20" s="2">
        <f>'1.3'!B19</f>
        <v>85</v>
      </c>
      <c r="AB20" s="2">
        <f t="shared" si="1"/>
        <v>2116</v>
      </c>
      <c r="AK20" s="1">
        <v>14</v>
      </c>
      <c r="AL20" s="2">
        <f>'1.3'!B19</f>
        <v>85</v>
      </c>
      <c r="AN20" s="2">
        <f t="shared" si="2"/>
        <v>1482.25</v>
      </c>
    </row>
    <row r="21" spans="2:40" x14ac:dyDescent="0.25">
      <c r="Y21" s="2">
        <v>15</v>
      </c>
      <c r="Z21" s="2">
        <f>'1.3'!B20</f>
        <v>12</v>
      </c>
      <c r="AB21" s="2">
        <f t="shared" si="1"/>
        <v>729</v>
      </c>
      <c r="AK21" s="1">
        <v>15</v>
      </c>
      <c r="AL21" s="2">
        <f>'1.3'!B20</f>
        <v>12</v>
      </c>
      <c r="AN21" s="2">
        <f t="shared" si="2"/>
        <v>1190.25</v>
      </c>
    </row>
    <row r="22" spans="2:40" x14ac:dyDescent="0.25">
      <c r="Y22" s="1">
        <v>16</v>
      </c>
      <c r="Z22" s="2">
        <f>'1.3'!B21</f>
        <v>19</v>
      </c>
      <c r="AB22" s="2">
        <f t="shared" si="1"/>
        <v>400</v>
      </c>
      <c r="AK22" s="1">
        <v>16</v>
      </c>
      <c r="AL22" s="2">
        <f>'1.3'!B21</f>
        <v>19</v>
      </c>
      <c r="AN22" s="2">
        <f t="shared" si="2"/>
        <v>756.25</v>
      </c>
    </row>
    <row r="23" spans="2:40" x14ac:dyDescent="0.25">
      <c r="Y23" s="1">
        <v>17</v>
      </c>
      <c r="Z23" s="2">
        <f>'1.3'!B22</f>
        <v>6</v>
      </c>
      <c r="AB23" s="2">
        <f t="shared" si="1"/>
        <v>1089</v>
      </c>
      <c r="AK23" s="1">
        <v>17</v>
      </c>
      <c r="AL23" s="2">
        <f>'1.3'!B22</f>
        <v>6</v>
      </c>
      <c r="AN23" s="2">
        <f t="shared" si="2"/>
        <v>1640.25</v>
      </c>
    </row>
    <row r="24" spans="2:40" x14ac:dyDescent="0.25">
      <c r="Y24" s="1">
        <v>18</v>
      </c>
      <c r="Z24" s="2">
        <f>'1.3'!B23</f>
        <v>73</v>
      </c>
      <c r="AB24" s="2">
        <f t="shared" si="1"/>
        <v>1156</v>
      </c>
      <c r="AK24" s="1">
        <v>18</v>
      </c>
      <c r="AL24" s="2">
        <f>'1.3'!B23</f>
        <v>73</v>
      </c>
      <c r="AN24" s="2">
        <f t="shared" si="2"/>
        <v>702.25</v>
      </c>
    </row>
    <row r="25" spans="2:40" x14ac:dyDescent="0.25">
      <c r="Y25" s="1">
        <v>19</v>
      </c>
      <c r="Z25" s="2">
        <f>'1.3'!B24</f>
        <v>20</v>
      </c>
      <c r="AB25" s="2">
        <f t="shared" si="1"/>
        <v>361</v>
      </c>
      <c r="AK25" s="1">
        <v>19</v>
      </c>
      <c r="AL25" s="2">
        <f>'1.3'!B24</f>
        <v>20</v>
      </c>
      <c r="AN25" s="2">
        <f t="shared" si="2"/>
        <v>702.25</v>
      </c>
    </row>
    <row r="26" spans="2:40" x14ac:dyDescent="0.25">
      <c r="Y26" s="2">
        <v>20</v>
      </c>
      <c r="Z26" s="2">
        <f>'1.3'!B25</f>
        <v>47</v>
      </c>
      <c r="AB26" s="2">
        <f t="shared" si="1"/>
        <v>64</v>
      </c>
      <c r="AK26" s="1">
        <v>20</v>
      </c>
      <c r="AL26" s="2">
        <f>'1.3'!B25</f>
        <v>47</v>
      </c>
      <c r="AN26" s="2">
        <f t="shared" si="2"/>
        <v>0.25</v>
      </c>
    </row>
    <row r="27" spans="2:40" x14ac:dyDescent="0.25">
      <c r="Y27" s="1">
        <v>21</v>
      </c>
      <c r="Z27" s="2">
        <f>'1.3'!B26</f>
        <v>54</v>
      </c>
      <c r="AB27" s="2">
        <f t="shared" si="1"/>
        <v>225</v>
      </c>
      <c r="AK27" s="1">
        <v>21</v>
      </c>
      <c r="AL27" s="2">
        <f>'1.3'!B26</f>
        <v>54</v>
      </c>
      <c r="AN27" s="2">
        <f t="shared" si="2"/>
        <v>56.25</v>
      </c>
    </row>
    <row r="28" spans="2:40" x14ac:dyDescent="0.25">
      <c r="Y28" s="1">
        <v>22</v>
      </c>
      <c r="Z28" s="2">
        <f>'1.3'!B27</f>
        <v>41</v>
      </c>
      <c r="AB28" s="2">
        <f t="shared" si="1"/>
        <v>4</v>
      </c>
      <c r="AK28" s="1">
        <v>22</v>
      </c>
      <c r="AL28" s="2">
        <f>'1.3'!B27</f>
        <v>41</v>
      </c>
      <c r="AN28" s="2">
        <f t="shared" si="2"/>
        <v>30.25</v>
      </c>
    </row>
    <row r="29" spans="2:40" x14ac:dyDescent="0.25">
      <c r="Y29" s="1">
        <v>23</v>
      </c>
      <c r="Z29" s="2">
        <f>'1.3'!B28</f>
        <v>8</v>
      </c>
      <c r="AB29" s="2">
        <f t="shared" si="1"/>
        <v>961</v>
      </c>
      <c r="AK29" s="1">
        <v>23</v>
      </c>
      <c r="AL29" s="2">
        <f>'1.3'!B28</f>
        <v>8</v>
      </c>
      <c r="AN29" s="2">
        <f t="shared" si="2"/>
        <v>1482.25</v>
      </c>
    </row>
    <row r="30" spans="2:40" x14ac:dyDescent="0.25">
      <c r="Y30" s="1">
        <v>24</v>
      </c>
      <c r="Z30" s="2">
        <f>'1.3'!B29</f>
        <v>55</v>
      </c>
      <c r="AB30" s="2">
        <f t="shared" si="1"/>
        <v>256</v>
      </c>
      <c r="AK30" s="1">
        <v>24</v>
      </c>
      <c r="AL30" s="2">
        <f>'1.3'!B29</f>
        <v>55</v>
      </c>
      <c r="AN30" s="2">
        <f t="shared" si="2"/>
        <v>72.25</v>
      </c>
    </row>
    <row r="31" spans="2:40" x14ac:dyDescent="0.25">
      <c r="AK31" s="1">
        <v>25</v>
      </c>
      <c r="AL31" s="2">
        <f>'1.3'!B30</f>
        <v>82</v>
      </c>
      <c r="AN31" s="2">
        <f t="shared" si="2"/>
        <v>1260.25</v>
      </c>
    </row>
    <row r="32" spans="2:40" x14ac:dyDescent="0.25">
      <c r="AK32" s="1">
        <v>26</v>
      </c>
      <c r="AL32" s="2">
        <f>'1.3'!B31</f>
        <v>89</v>
      </c>
      <c r="AN32" s="2">
        <f t="shared" si="2"/>
        <v>1806.25</v>
      </c>
    </row>
    <row r="33" spans="37:40" x14ac:dyDescent="0.25">
      <c r="AK33" s="1">
        <v>27</v>
      </c>
      <c r="AL33" s="2">
        <f>'1.3'!B32</f>
        <v>76</v>
      </c>
      <c r="AN33" s="2">
        <f t="shared" si="2"/>
        <v>870.25</v>
      </c>
    </row>
    <row r="34" spans="37:40" x14ac:dyDescent="0.25">
      <c r="AK34" s="1">
        <v>28</v>
      </c>
      <c r="AL34" s="2">
        <f>'1.3'!B33</f>
        <v>43</v>
      </c>
      <c r="AN34" s="2">
        <f t="shared" si="2"/>
        <v>12.25</v>
      </c>
    </row>
    <row r="35" spans="37:40" x14ac:dyDescent="0.25">
      <c r="AK35" s="1">
        <v>29</v>
      </c>
      <c r="AL35" s="2">
        <f>'1.3'!B34</f>
        <v>90</v>
      </c>
      <c r="AN35" s="2">
        <f t="shared" si="2"/>
        <v>1892.25</v>
      </c>
    </row>
    <row r="36" spans="37:40" x14ac:dyDescent="0.25">
      <c r="AK36" s="1">
        <v>30</v>
      </c>
      <c r="AL36" s="2">
        <f>'1.3'!B35</f>
        <v>17</v>
      </c>
      <c r="AN36" s="2">
        <f t="shared" si="2"/>
        <v>870.25</v>
      </c>
    </row>
    <row r="37" spans="37:40" x14ac:dyDescent="0.25">
      <c r="AK37" s="1">
        <v>31</v>
      </c>
      <c r="AL37" s="2">
        <f>'1.3'!B36</f>
        <v>24</v>
      </c>
      <c r="AN37" s="2">
        <f t="shared" si="2"/>
        <v>506.25</v>
      </c>
    </row>
    <row r="38" spans="37:40" x14ac:dyDescent="0.25">
      <c r="AK38" s="1">
        <v>32</v>
      </c>
      <c r="AL38" s="2">
        <f>'1.3'!B37</f>
        <v>11</v>
      </c>
      <c r="AN38" s="2">
        <f t="shared" ref="AN38:AN55" si="5">(AL38-AM$6)^2</f>
        <v>1260.25</v>
      </c>
    </row>
    <row r="39" spans="37:40" x14ac:dyDescent="0.25">
      <c r="AK39" s="1">
        <v>33</v>
      </c>
      <c r="AL39" s="2">
        <f>'1.3'!B38</f>
        <v>78</v>
      </c>
      <c r="AN39" s="2">
        <f t="shared" si="5"/>
        <v>992.25</v>
      </c>
    </row>
    <row r="40" spans="37:40" x14ac:dyDescent="0.25">
      <c r="AK40" s="1">
        <v>34</v>
      </c>
      <c r="AL40" s="2">
        <f>'1.3'!B39</f>
        <v>25</v>
      </c>
      <c r="AN40" s="2">
        <f t="shared" si="5"/>
        <v>462.25</v>
      </c>
    </row>
    <row r="41" spans="37:40" x14ac:dyDescent="0.25">
      <c r="AK41" s="1">
        <v>35</v>
      </c>
      <c r="AL41" s="2">
        <f>'1.3'!B40</f>
        <v>52</v>
      </c>
      <c r="AN41" s="2">
        <f t="shared" si="5"/>
        <v>30.25</v>
      </c>
    </row>
    <row r="42" spans="37:40" x14ac:dyDescent="0.25">
      <c r="AK42" s="1">
        <v>36</v>
      </c>
      <c r="AL42" s="2">
        <f>'1.3'!B41</f>
        <v>59</v>
      </c>
      <c r="AN42" s="2">
        <f t="shared" si="5"/>
        <v>156.25</v>
      </c>
    </row>
    <row r="43" spans="37:40" x14ac:dyDescent="0.25">
      <c r="AK43" s="1">
        <v>37</v>
      </c>
      <c r="AL43" s="2">
        <f>'1.3'!B42</f>
        <v>46</v>
      </c>
      <c r="AN43" s="2">
        <f t="shared" si="5"/>
        <v>0.25</v>
      </c>
    </row>
    <row r="44" spans="37:40" x14ac:dyDescent="0.25">
      <c r="AK44" s="1">
        <v>38</v>
      </c>
      <c r="AL44" s="2">
        <f>'1.3'!B43</f>
        <v>13</v>
      </c>
      <c r="AN44" s="2">
        <f t="shared" si="5"/>
        <v>1122.25</v>
      </c>
    </row>
    <row r="45" spans="37:40" x14ac:dyDescent="0.25">
      <c r="AK45" s="1">
        <v>39</v>
      </c>
      <c r="AL45" s="2">
        <f>'1.3'!B44</f>
        <v>60</v>
      </c>
      <c r="AN45" s="2">
        <f t="shared" si="5"/>
        <v>182.25</v>
      </c>
    </row>
    <row r="46" spans="37:40" x14ac:dyDescent="0.25">
      <c r="AK46" s="1">
        <v>40</v>
      </c>
      <c r="AL46" s="2">
        <f>'1.3'!B45</f>
        <v>87</v>
      </c>
      <c r="AN46" s="2">
        <f t="shared" si="5"/>
        <v>1640.25</v>
      </c>
    </row>
    <row r="47" spans="37:40" x14ac:dyDescent="0.25">
      <c r="AK47" s="1">
        <v>41</v>
      </c>
      <c r="AL47" s="2">
        <f>'1.3'!B46</f>
        <v>94</v>
      </c>
      <c r="AN47" s="2">
        <f t="shared" si="5"/>
        <v>2256.25</v>
      </c>
    </row>
    <row r="48" spans="37:40" x14ac:dyDescent="0.25">
      <c r="AK48" s="1">
        <v>42</v>
      </c>
      <c r="AL48" s="2">
        <f>'1.3'!B47</f>
        <v>81</v>
      </c>
      <c r="AN48" s="2">
        <f t="shared" si="5"/>
        <v>1190.25</v>
      </c>
    </row>
    <row r="49" spans="37:40" x14ac:dyDescent="0.25">
      <c r="AK49" s="1">
        <v>43</v>
      </c>
      <c r="AL49" s="2">
        <f>'1.3'!B48</f>
        <v>48</v>
      </c>
      <c r="AN49" s="2">
        <f t="shared" si="5"/>
        <v>2.25</v>
      </c>
    </row>
    <row r="50" spans="37:40" x14ac:dyDescent="0.25">
      <c r="AK50" s="1">
        <v>44</v>
      </c>
      <c r="AL50" s="2">
        <f>'1.3'!B49</f>
        <v>95</v>
      </c>
      <c r="AN50" s="2">
        <f t="shared" si="5"/>
        <v>2352.25</v>
      </c>
    </row>
    <row r="51" spans="37:40" x14ac:dyDescent="0.25">
      <c r="AK51" s="1">
        <v>45</v>
      </c>
      <c r="AL51" s="2">
        <f>'1.3'!B50</f>
        <v>22</v>
      </c>
      <c r="AN51" s="2">
        <f t="shared" si="5"/>
        <v>600.25</v>
      </c>
    </row>
    <row r="52" spans="37:40" x14ac:dyDescent="0.25">
      <c r="AK52" s="1">
        <v>46</v>
      </c>
      <c r="AL52" s="2">
        <f>'1.3'!B51</f>
        <v>29</v>
      </c>
      <c r="AN52" s="2">
        <f t="shared" si="5"/>
        <v>306.25</v>
      </c>
    </row>
    <row r="53" spans="37:40" x14ac:dyDescent="0.25">
      <c r="AK53" s="1">
        <v>47</v>
      </c>
      <c r="AL53" s="2">
        <f>'1.3'!B52</f>
        <v>16</v>
      </c>
      <c r="AN53" s="2">
        <f t="shared" si="5"/>
        <v>930.25</v>
      </c>
    </row>
    <row r="54" spans="37:40" x14ac:dyDescent="0.25">
      <c r="AK54" s="1">
        <v>48</v>
      </c>
      <c r="AL54" s="2">
        <f>'1.3'!B53</f>
        <v>83</v>
      </c>
      <c r="AN54" s="2">
        <f t="shared" si="5"/>
        <v>1332.25</v>
      </c>
    </row>
    <row r="55" spans="37:40" x14ac:dyDescent="0.25">
      <c r="AK55" s="1">
        <v>49</v>
      </c>
      <c r="AL55" s="2">
        <f>'1.3'!B54</f>
        <v>30</v>
      </c>
      <c r="AN55" s="2">
        <f t="shared" si="5"/>
        <v>272.25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02E2-71F1-410B-BFDE-1EEAA31AA0C1}">
  <dimension ref="A1:EL113"/>
  <sheetViews>
    <sheetView topLeftCell="CP1" zoomScaleNormal="100" workbookViewId="0">
      <selection sqref="A1:B1"/>
    </sheetView>
  </sheetViews>
  <sheetFormatPr defaultRowHeight="15" x14ac:dyDescent="0.25"/>
  <cols>
    <col min="4" max="4" width="14.140625" customWidth="1"/>
    <col min="5" max="5" width="13.85546875" customWidth="1"/>
    <col min="9" max="9" width="13.140625" customWidth="1"/>
    <col min="10" max="10" width="10.28515625" bestFit="1" customWidth="1"/>
    <col min="12" max="12" width="13.42578125" customWidth="1"/>
    <col min="16" max="16" width="10" bestFit="1" customWidth="1"/>
    <col min="20" max="20" width="14.5703125" customWidth="1"/>
    <col min="22" max="22" width="10" bestFit="1" customWidth="1"/>
    <col min="26" max="26" width="14.28515625" customWidth="1"/>
    <col min="28" max="28" width="11.5703125" bestFit="1" customWidth="1"/>
    <col min="34" max="34" width="12.5703125" bestFit="1" customWidth="1"/>
    <col min="40" max="40" width="12" bestFit="1" customWidth="1"/>
    <col min="44" max="44" width="15.7109375" customWidth="1"/>
    <col min="46" max="46" width="12" bestFit="1" customWidth="1"/>
    <col min="50" max="50" width="14.5703125" customWidth="1"/>
    <col min="52" max="52" width="12.5703125" bestFit="1" customWidth="1"/>
    <col min="58" max="58" width="12.5703125" bestFit="1" customWidth="1"/>
    <col min="64" max="64" width="11.5703125" bestFit="1" customWidth="1"/>
    <col min="68" max="68" width="15" customWidth="1"/>
    <col min="70" max="70" width="12.5703125" bestFit="1" customWidth="1"/>
    <col min="74" max="74" width="14.140625" customWidth="1"/>
    <col min="76" max="76" width="12.5703125" bestFit="1" customWidth="1"/>
    <col min="82" max="82" width="13" bestFit="1" customWidth="1"/>
    <col min="88" max="88" width="11.85546875" bestFit="1" customWidth="1"/>
    <col min="92" max="92" width="16.42578125" customWidth="1"/>
    <col min="94" max="94" width="13" bestFit="1" customWidth="1"/>
    <col min="98" max="98" width="14.5703125" customWidth="1"/>
    <col min="100" max="100" width="11.85546875" bestFit="1" customWidth="1"/>
    <col min="105" max="105" width="12.7109375" customWidth="1"/>
    <col min="108" max="108" width="13.42578125" customWidth="1"/>
    <col min="114" max="114" width="13.85546875" customWidth="1"/>
    <col min="117" max="117" width="12.7109375" customWidth="1"/>
    <col min="123" max="123" width="14.140625" customWidth="1"/>
    <col min="126" max="126" width="13.85546875" customWidth="1"/>
    <col min="132" max="132" width="13.140625" customWidth="1"/>
    <col min="135" max="135" width="13.28515625" customWidth="1"/>
  </cols>
  <sheetData>
    <row r="1" spans="1:136" ht="16.5" thickBot="1" x14ac:dyDescent="0.3">
      <c r="A1" s="94" t="s">
        <v>40</v>
      </c>
      <c r="B1" s="95"/>
    </row>
    <row r="2" spans="1:136" ht="15.75" thickBot="1" x14ac:dyDescent="0.3"/>
    <row r="3" spans="1:136" ht="15.75" thickBot="1" x14ac:dyDescent="0.3">
      <c r="H3" s="57" t="s">
        <v>46</v>
      </c>
      <c r="I3" s="58">
        <v>10</v>
      </c>
      <c r="N3" s="57" t="s">
        <v>46</v>
      </c>
      <c r="O3" s="58">
        <v>10</v>
      </c>
      <c r="T3" s="57" t="s">
        <v>46</v>
      </c>
      <c r="U3" s="58">
        <v>10</v>
      </c>
      <c r="Z3" s="57" t="s">
        <v>46</v>
      </c>
      <c r="AA3" s="58">
        <v>10</v>
      </c>
      <c r="AF3" s="59" t="s">
        <v>46</v>
      </c>
      <c r="AG3" s="60">
        <v>25</v>
      </c>
      <c r="AH3" s="61"/>
      <c r="AI3" s="61"/>
      <c r="AJ3" s="61"/>
      <c r="AK3" s="61"/>
      <c r="AL3" s="59" t="s">
        <v>46</v>
      </c>
      <c r="AM3" s="60">
        <v>25</v>
      </c>
      <c r="AN3" s="61"/>
      <c r="AO3" s="61"/>
      <c r="AP3" s="61"/>
      <c r="AQ3" s="61"/>
      <c r="AR3" s="59" t="s">
        <v>46</v>
      </c>
      <c r="AS3" s="60">
        <v>25</v>
      </c>
      <c r="AT3" s="61"/>
      <c r="AU3" s="61"/>
      <c r="AV3" s="61"/>
      <c r="AW3" s="61"/>
      <c r="AX3" s="59" t="s">
        <v>46</v>
      </c>
      <c r="AY3" s="60">
        <v>25</v>
      </c>
      <c r="AZ3" s="61"/>
      <c r="BA3" s="61"/>
      <c r="BB3" s="61"/>
      <c r="BC3" s="61"/>
      <c r="BD3" s="62" t="s">
        <v>46</v>
      </c>
      <c r="BE3" s="63">
        <v>50</v>
      </c>
      <c r="BF3" s="64"/>
      <c r="BG3" s="64"/>
      <c r="BH3" s="64"/>
      <c r="BI3" s="64"/>
      <c r="BJ3" s="62" t="s">
        <v>46</v>
      </c>
      <c r="BK3" s="63">
        <v>50</v>
      </c>
      <c r="BL3" s="64"/>
      <c r="BM3" s="64"/>
      <c r="BN3" s="64"/>
      <c r="BO3" s="64"/>
      <c r="BP3" s="62" t="s">
        <v>46</v>
      </c>
      <c r="BQ3" s="63">
        <v>50</v>
      </c>
      <c r="BR3" s="64"/>
      <c r="BS3" s="64"/>
      <c r="BT3" s="64"/>
      <c r="BU3" s="64"/>
      <c r="BV3" s="62" t="s">
        <v>46</v>
      </c>
      <c r="BW3" s="63">
        <v>50</v>
      </c>
      <c r="BX3" s="64"/>
      <c r="BY3" s="64"/>
      <c r="BZ3" s="64"/>
      <c r="CA3" s="64"/>
      <c r="CB3" s="65" t="s">
        <v>46</v>
      </c>
      <c r="CC3" s="66">
        <v>100</v>
      </c>
      <c r="CD3" s="64"/>
      <c r="CE3" s="64"/>
      <c r="CF3" s="64"/>
      <c r="CG3" s="64"/>
      <c r="CH3" s="65" t="s">
        <v>46</v>
      </c>
      <c r="CI3" s="66">
        <v>100</v>
      </c>
      <c r="CJ3" s="64"/>
      <c r="CK3" s="64"/>
      <c r="CL3" s="64"/>
      <c r="CM3" s="64"/>
      <c r="CN3" s="65" t="s">
        <v>46</v>
      </c>
      <c r="CO3" s="66">
        <v>100</v>
      </c>
      <c r="CP3" s="64"/>
      <c r="CQ3" s="64"/>
      <c r="CR3" s="64"/>
      <c r="CS3" s="64"/>
      <c r="CT3" s="65" t="s">
        <v>46</v>
      </c>
      <c r="CU3" s="66">
        <v>100</v>
      </c>
      <c r="CV3" s="64"/>
      <c r="CW3" s="64"/>
      <c r="CX3" s="64"/>
    </row>
    <row r="4" spans="1:136" ht="15.75" thickBot="1" x14ac:dyDescent="0.3">
      <c r="A4" s="6" t="s">
        <v>41</v>
      </c>
      <c r="B4" s="5" t="s">
        <v>42</v>
      </c>
      <c r="C4" s="6" t="s">
        <v>43</v>
      </c>
      <c r="D4" s="6" t="s">
        <v>44</v>
      </c>
      <c r="E4" s="5" t="s">
        <v>45</v>
      </c>
      <c r="H4" s="6" t="s">
        <v>42</v>
      </c>
      <c r="I4" s="31" t="s">
        <v>32</v>
      </c>
      <c r="J4" s="6" t="s">
        <v>47</v>
      </c>
      <c r="K4" s="54" t="s">
        <v>34</v>
      </c>
      <c r="N4" s="6" t="s">
        <v>43</v>
      </c>
      <c r="O4" s="31" t="s">
        <v>32</v>
      </c>
      <c r="P4" s="6" t="s">
        <v>47</v>
      </c>
      <c r="Q4" s="54" t="s">
        <v>34</v>
      </c>
      <c r="T4" s="6" t="s">
        <v>44</v>
      </c>
      <c r="U4" s="31" t="s">
        <v>32</v>
      </c>
      <c r="V4" s="6" t="s">
        <v>47</v>
      </c>
      <c r="W4" s="54" t="s">
        <v>34</v>
      </c>
      <c r="Z4" s="6" t="s">
        <v>45</v>
      </c>
      <c r="AA4" s="31" t="s">
        <v>32</v>
      </c>
      <c r="AB4" s="6" t="s">
        <v>47</v>
      </c>
      <c r="AC4" s="54" t="s">
        <v>34</v>
      </c>
      <c r="AF4" s="6" t="s">
        <v>42</v>
      </c>
      <c r="AG4" s="31" t="s">
        <v>32</v>
      </c>
      <c r="AH4" s="6" t="s">
        <v>47</v>
      </c>
      <c r="AI4" s="54" t="s">
        <v>34</v>
      </c>
      <c r="AL4" s="6" t="s">
        <v>43</v>
      </c>
      <c r="AM4" s="31" t="s">
        <v>32</v>
      </c>
      <c r="AN4" s="6" t="s">
        <v>47</v>
      </c>
      <c r="AO4" s="54" t="s">
        <v>34</v>
      </c>
      <c r="AR4" s="6" t="s">
        <v>44</v>
      </c>
      <c r="AS4" s="31" t="s">
        <v>32</v>
      </c>
      <c r="AT4" s="6" t="s">
        <v>47</v>
      </c>
      <c r="AU4" s="54" t="s">
        <v>34</v>
      </c>
      <c r="AX4" s="6" t="s">
        <v>45</v>
      </c>
      <c r="AY4" s="31" t="s">
        <v>32</v>
      </c>
      <c r="AZ4" s="6" t="s">
        <v>47</v>
      </c>
      <c r="BA4" s="54" t="s">
        <v>34</v>
      </c>
      <c r="BD4" s="6" t="s">
        <v>42</v>
      </c>
      <c r="BE4" s="31" t="s">
        <v>32</v>
      </c>
      <c r="BF4" s="6" t="s">
        <v>47</v>
      </c>
      <c r="BG4" s="54" t="s">
        <v>34</v>
      </c>
      <c r="BJ4" s="6" t="s">
        <v>43</v>
      </c>
      <c r="BK4" s="31" t="s">
        <v>32</v>
      </c>
      <c r="BL4" s="6" t="s">
        <v>47</v>
      </c>
      <c r="BM4" s="54" t="s">
        <v>34</v>
      </c>
      <c r="BP4" s="6" t="s">
        <v>44</v>
      </c>
      <c r="BQ4" s="31" t="s">
        <v>32</v>
      </c>
      <c r="BR4" s="6" t="s">
        <v>47</v>
      </c>
      <c r="BS4" s="54" t="s">
        <v>34</v>
      </c>
      <c r="BV4" s="6" t="s">
        <v>45</v>
      </c>
      <c r="BW4" s="31" t="s">
        <v>32</v>
      </c>
      <c r="BX4" s="6" t="s">
        <v>47</v>
      </c>
      <c r="BY4" s="54" t="s">
        <v>34</v>
      </c>
      <c r="CB4" s="6" t="s">
        <v>42</v>
      </c>
      <c r="CC4" s="31" t="s">
        <v>32</v>
      </c>
      <c r="CD4" s="6" t="s">
        <v>47</v>
      </c>
      <c r="CE4" s="67" t="s">
        <v>34</v>
      </c>
      <c r="CF4" s="6" t="s">
        <v>48</v>
      </c>
      <c r="CH4" s="6" t="s">
        <v>43</v>
      </c>
      <c r="CI4" s="31" t="s">
        <v>32</v>
      </c>
      <c r="CJ4" s="6" t="s">
        <v>47</v>
      </c>
      <c r="CK4" s="54" t="s">
        <v>34</v>
      </c>
      <c r="CL4" s="6" t="s">
        <v>48</v>
      </c>
      <c r="CN4" s="6" t="s">
        <v>44</v>
      </c>
      <c r="CO4" s="31" t="s">
        <v>32</v>
      </c>
      <c r="CP4" s="6" t="s">
        <v>47</v>
      </c>
      <c r="CQ4" s="54" t="s">
        <v>34</v>
      </c>
      <c r="CR4" s="6" t="s">
        <v>48</v>
      </c>
      <c r="CT4" s="6" t="s">
        <v>45</v>
      </c>
      <c r="CU4" s="31" t="s">
        <v>32</v>
      </c>
      <c r="CV4" s="6" t="s">
        <v>47</v>
      </c>
      <c r="CW4" s="54" t="s">
        <v>34</v>
      </c>
      <c r="CX4" s="6" t="s">
        <v>48</v>
      </c>
    </row>
    <row r="5" spans="1:136" ht="15.75" thickBot="1" x14ac:dyDescent="0.3">
      <c r="A5" s="52">
        <v>1</v>
      </c>
      <c r="B5" s="49">
        <v>0.78400000000000003</v>
      </c>
      <c r="C5" s="43">
        <v>0.55300000000000005</v>
      </c>
      <c r="D5" s="43">
        <v>0.16800000000000001</v>
      </c>
      <c r="E5" s="43">
        <v>7.0000000000000007E-2</v>
      </c>
      <c r="I5" s="15">
        <f>SUM($B5:$B14)/(I3)</f>
        <v>0.78100000000000003</v>
      </c>
      <c r="J5" s="48">
        <f>($B5-I$5)^2</f>
        <v>9.0000000000000155E-6</v>
      </c>
      <c r="K5" s="56">
        <f>SUM(J5:J14)/(I$3-1)</f>
        <v>4.8355555555555543E-4</v>
      </c>
      <c r="O5" s="15">
        <f>SUM($C5:$C14)/(O3)</f>
        <v>0.54220000000000002</v>
      </c>
      <c r="P5" s="48">
        <f>($C5-O$5)^2</f>
        <v>1.1664000000000069E-4</v>
      </c>
      <c r="Q5" s="56">
        <f>SUM(P5:P14)/(O$3-1)</f>
        <v>4.4906666666666651E-4</v>
      </c>
      <c r="U5" s="15">
        <f>SUM($D5:$D14)/(U3)</f>
        <v>0.19469999999999998</v>
      </c>
      <c r="V5" s="48">
        <f>($D5-U$5)^2</f>
        <v>7.1288999999999858E-4</v>
      </c>
      <c r="W5" s="56">
        <f>SUM(V5:V14)/(U$3-1)</f>
        <v>7.6601111111111102E-4</v>
      </c>
      <c r="AA5" s="15">
        <f>SUM($E5:$E14)/(AA3)</f>
        <v>6.6600000000000006E-2</v>
      </c>
      <c r="AB5" s="48">
        <f>($E5-AA$5)^2</f>
        <v>1.1560000000000001E-5</v>
      </c>
      <c r="AC5" s="56">
        <f>SUM(AB5:AB14)/(AA$3-1)</f>
        <v>5.667111111111111E-4</v>
      </c>
      <c r="AG5" s="15">
        <f>SUM($B5:$B29)/(AG3)</f>
        <v>0.78284000000000009</v>
      </c>
      <c r="AH5" s="48">
        <f>($B5-AG$5)^2</f>
        <v>1.3455999999998582E-6</v>
      </c>
      <c r="AI5" s="56">
        <f>SUM(AH5:AH29)/(AG$3-1)</f>
        <v>3.8764000000000002E-4</v>
      </c>
      <c r="AM5" s="15">
        <f>SUM($C5:$C29)/(AM3)</f>
        <v>0.55276000000000003</v>
      </c>
      <c r="AN5" s="48">
        <f>($C5-AM$5)^2</f>
        <v>5.7600000000008629E-8</v>
      </c>
      <c r="AO5" s="56">
        <f>SUM(AN5:AN29)/(AM$3-1)</f>
        <v>1.0297733333333324E-3</v>
      </c>
      <c r="AS5" s="15">
        <f>SUM($D5:$D29)/(AS3)</f>
        <v>0.20736000000000002</v>
      </c>
      <c r="AT5" s="48">
        <f>($D5-AS$5)^2</f>
        <v>1.5492096000000004E-3</v>
      </c>
      <c r="AU5" s="56">
        <f>SUM(AT5:AT29)/(AS$3-1)</f>
        <v>2.8187399999999997E-3</v>
      </c>
      <c r="AY5" s="15">
        <f>SUM($E5:$E29)/(AY3)</f>
        <v>7.6120000000000007E-2</v>
      </c>
      <c r="AZ5" s="48">
        <f>($E5-AY$5)^2</f>
        <v>3.7454400000000005E-5</v>
      </c>
      <c r="BA5" s="56">
        <f>SUM(AZ5:AZ29)/(AY$3-1)</f>
        <v>1.6836099999999997E-3</v>
      </c>
      <c r="BE5" s="15">
        <f>SUM($B5:$B54)/(BE3)</f>
        <v>0.7798400000000002</v>
      </c>
      <c r="BF5" s="48">
        <f>($B5-BE$5)^2</f>
        <v>1.730559999999859E-5</v>
      </c>
      <c r="BG5" s="56">
        <f>SUM(BF5:BF54)/(BE$3-1)</f>
        <v>4.3021877551020418E-4</v>
      </c>
      <c r="BK5" s="15">
        <f>SUM($C5:$C54)/(BK3)</f>
        <v>0.55158000000000018</v>
      </c>
      <c r="BL5" s="48">
        <f>($C5-BK$5)^2</f>
        <v>2.0163999999996187E-6</v>
      </c>
      <c r="BM5" s="56">
        <f>SUM(BL5:BL54)/(BK$3-1)</f>
        <v>1.3244526530612234E-3</v>
      </c>
      <c r="BQ5" s="15">
        <f>SUM($D5:$D54)/(BQ3)</f>
        <v>0.20422000000000001</v>
      </c>
      <c r="BR5" s="48">
        <f>($D5-BQ$5)^2</f>
        <v>1.3118884000000001E-3</v>
      </c>
      <c r="BS5" s="56">
        <f>SUM(BR5:BR54)/(BQ$3-1)</f>
        <v>3.7282975510204079E-3</v>
      </c>
      <c r="BW5" s="15">
        <f>SUM($E5:$E54)/(BW3)</f>
        <v>7.3660000000000003E-2</v>
      </c>
      <c r="BX5" s="48">
        <f>($E5-BW$5)^2</f>
        <v>1.3395599999999976E-5</v>
      </c>
      <c r="BY5" s="56">
        <f>SUM(BX5:BX54)/(BW$3-1)</f>
        <v>1.9277391836734702E-3</v>
      </c>
      <c r="CC5" s="15">
        <f>SUM($B5:$B104)/(CC3)</f>
        <v>0.7776500000000004</v>
      </c>
      <c r="CD5" s="48">
        <f>($B5-CC$5)^2</f>
        <v>4.032249999999535E-5</v>
      </c>
      <c r="CE5" s="68">
        <f>SUM(CD5:CD104)/(CC$3-1)</f>
        <v>4.3202777777777808E-4</v>
      </c>
      <c r="CF5" s="48">
        <f>SQRT(CE5)/2</f>
        <v>1.0392638954781626E-2</v>
      </c>
      <c r="CI5" s="15">
        <f>SUM($C5:$C104)/(CI3)</f>
        <v>0.55326000000000009</v>
      </c>
      <c r="CJ5" s="48">
        <f>($C5-CI$5)^2</f>
        <v>6.7600000000019743E-8</v>
      </c>
      <c r="CK5" s="56">
        <f>SUM(CJ5:CJ104)/(CI$3-1)</f>
        <v>1.0740125252525247E-3</v>
      </c>
      <c r="CL5" s="48">
        <f>SQRT(CK5)/2</f>
        <v>1.638606515650207E-2</v>
      </c>
      <c r="CO5" s="15">
        <f>SUM($D5:$D104)/(CO3)</f>
        <v>0.19614999999999994</v>
      </c>
      <c r="CP5" s="48">
        <f>($D5-CO$5)^2</f>
        <v>7.9242249999999582E-4</v>
      </c>
      <c r="CQ5" s="56">
        <f>SUM(CP5:CP104)/(CO$3-1)</f>
        <v>2.6061085858585871E-3</v>
      </c>
      <c r="CR5" s="48">
        <f>SQRT(CQ5)/2</f>
        <v>2.5525029803403692E-2</v>
      </c>
      <c r="CU5" s="15">
        <f>SUM($E5:$E104)/(CU3)</f>
        <v>6.7610000000000003E-2</v>
      </c>
      <c r="CV5" s="48">
        <f>($E5-CU$5)^2</f>
        <v>5.7121000000000152E-6</v>
      </c>
      <c r="CW5" s="56">
        <f>SUM(CV5:CV104)/(CU$3-1)</f>
        <v>1.2629271717171714E-3</v>
      </c>
      <c r="CX5" s="48">
        <f>SQRT(CW5)/2</f>
        <v>1.7768843319960162E-2</v>
      </c>
      <c r="DA5" s="72" t="s">
        <v>42</v>
      </c>
      <c r="DB5" s="72" t="s">
        <v>64</v>
      </c>
      <c r="DJ5" s="72" t="s">
        <v>43</v>
      </c>
      <c r="DK5" s="72" t="s">
        <v>64</v>
      </c>
      <c r="DS5" s="72" t="s">
        <v>44</v>
      </c>
      <c r="DT5" s="72" t="s">
        <v>64</v>
      </c>
      <c r="EB5" s="72" t="s">
        <v>45</v>
      </c>
      <c r="EC5" s="72" t="s">
        <v>64</v>
      </c>
    </row>
    <row r="6" spans="1:136" ht="15.75" thickBot="1" x14ac:dyDescent="0.3">
      <c r="A6" s="50">
        <v>2</v>
      </c>
      <c r="B6" s="25">
        <v>0.8</v>
      </c>
      <c r="C6" s="42">
        <v>0.54300000000000004</v>
      </c>
      <c r="D6" s="42">
        <v>0.20899999999999999</v>
      </c>
      <c r="E6" s="42">
        <v>0.1</v>
      </c>
      <c r="J6" s="48">
        <f t="shared" ref="J6:J14" si="0">($B6-I$5)^2</f>
        <v>3.6100000000000064E-4</v>
      </c>
      <c r="P6" s="47">
        <f>($C6-O$5)^2</f>
        <v>6.4000000000003665E-7</v>
      </c>
      <c r="V6" s="47">
        <f t="shared" ref="V6:V14" si="1">($D6-U$5)^2</f>
        <v>2.0449000000000021E-4</v>
      </c>
      <c r="AB6" s="48">
        <f t="shared" ref="AB6:AB13" si="2">($E6-AA$5)^2</f>
        <v>1.11556E-3</v>
      </c>
      <c r="AH6" s="48">
        <f t="shared" ref="AH6:AH29" si="3">($B6-AG$5)^2</f>
        <v>2.9446559999999841E-4</v>
      </c>
      <c r="AN6" s="48">
        <f t="shared" ref="AN6:AN29" si="4">($C6-AM$5)^2</f>
        <v>9.5257599999999825E-5</v>
      </c>
      <c r="AT6" s="48">
        <f t="shared" ref="AT6:AT28" si="5">($D6-AS$5)^2</f>
        <v>2.6895999999999175E-6</v>
      </c>
      <c r="AZ6" s="48">
        <f t="shared" ref="AZ6:AZ29" si="6">($E6-AY$5)^2</f>
        <v>5.7025439999999988E-4</v>
      </c>
      <c r="BF6" s="48">
        <f t="shared" ref="BF6:BF54" si="7">($B6-BE$5)^2</f>
        <v>4.0642559999999373E-4</v>
      </c>
      <c r="BL6" s="48">
        <f t="shared" ref="BL6:BL54" si="8">($C6-BK$5)^2</f>
        <v>7.3616400000002448E-5</v>
      </c>
      <c r="BR6" s="48">
        <f t="shared" ref="BR6:BR53" si="9">($D6-BQ$5)^2</f>
        <v>2.2848399999999796E-5</v>
      </c>
      <c r="BX6" s="48">
        <f t="shared" ref="BX6:BX54" si="10">($E6-BW$5)^2</f>
        <v>6.9379560000000008E-4</v>
      </c>
      <c r="CD6" s="48">
        <f t="shared" ref="CD6:CD69" si="11">($B6-CC$5)^2</f>
        <v>4.9952249999998431E-4</v>
      </c>
      <c r="CJ6" s="48">
        <f t="shared" ref="CJ6:CJ69" si="12">($C6-CI$5)^2</f>
        <v>1.0526760000000096E-4</v>
      </c>
      <c r="CP6" s="48">
        <f t="shared" ref="CP6:CP69" si="13">($D6-CO$5)^2</f>
        <v>1.6512250000000144E-4</v>
      </c>
      <c r="CV6" s="48">
        <f t="shared" ref="CV6:CV69" si="14">($E6-CU$5)^2</f>
        <v>1.0491121000000001E-3</v>
      </c>
    </row>
    <row r="7" spans="1:136" ht="15.75" thickBot="1" x14ac:dyDescent="0.3">
      <c r="A7" s="50">
        <v>3</v>
      </c>
      <c r="B7" s="25">
        <v>0.78300000000000003</v>
      </c>
      <c r="C7" s="42">
        <v>0.53800000000000003</v>
      </c>
      <c r="D7" s="42">
        <v>0.17299999999999999</v>
      </c>
      <c r="E7" s="42">
        <v>0.05</v>
      </c>
      <c r="J7" s="48">
        <f>($B7-I$5)^2</f>
        <v>4.0000000000000074E-6</v>
      </c>
      <c r="P7" s="47">
        <f t="shared" ref="P7:P13" si="15">($C7-O$5)^2</f>
        <v>1.7639999999999845E-5</v>
      </c>
      <c r="V7" s="47">
        <f t="shared" si="1"/>
        <v>4.7088999999999985E-4</v>
      </c>
      <c r="AB7" s="48">
        <f t="shared" si="2"/>
        <v>2.7556000000000011E-4</v>
      </c>
      <c r="AH7" s="48">
        <f t="shared" si="3"/>
        <v>2.5599999999980152E-8</v>
      </c>
      <c r="AN7" s="48">
        <f t="shared" si="4"/>
        <v>2.1785759999999986E-4</v>
      </c>
      <c r="AT7" s="48">
        <f t="shared" si="5"/>
        <v>1.1806096000000019E-3</v>
      </c>
      <c r="AZ7" s="48">
        <f t="shared" si="6"/>
        <v>6.8225440000000022E-4</v>
      </c>
      <c r="BF7" s="48">
        <f t="shared" si="7"/>
        <v>9.9855999999989223E-6</v>
      </c>
      <c r="BL7" s="48">
        <f t="shared" si="8"/>
        <v>1.84416400000004E-4</v>
      </c>
      <c r="BR7" s="48">
        <f t="shared" si="9"/>
        <v>9.7468840000000158E-4</v>
      </c>
      <c r="BX7" s="48">
        <f t="shared" si="10"/>
        <v>5.5979560000000007E-4</v>
      </c>
      <c r="CD7" s="48">
        <f t="shared" si="11"/>
        <v>2.8622499999996072E-5</v>
      </c>
      <c r="CJ7" s="48">
        <f t="shared" si="12"/>
        <v>2.3286760000000158E-4</v>
      </c>
      <c r="CP7" s="48">
        <f t="shared" si="13"/>
        <v>5.3592249999999766E-4</v>
      </c>
      <c r="CV7" s="48">
        <f t="shared" si="14"/>
        <v>3.1011210000000001E-4</v>
      </c>
      <c r="DA7" s="73" t="s">
        <v>61</v>
      </c>
      <c r="DB7" s="74">
        <f>COUNTIF(B5:B104, "&lt;=0,728")</f>
        <v>2</v>
      </c>
      <c r="DJ7" s="73" t="s">
        <v>66</v>
      </c>
      <c r="DK7" s="74">
        <f>COUNTIF(C5:C104, "&lt;=0,475")</f>
        <v>1</v>
      </c>
      <c r="DL7" s="12"/>
      <c r="DM7" s="12"/>
      <c r="DN7" s="12"/>
      <c r="DS7" s="73" t="s">
        <v>80</v>
      </c>
      <c r="DT7" s="74">
        <f>COUNTIF(D5:D104, "&lt;=0,102")</f>
        <v>1</v>
      </c>
      <c r="DU7" s="12"/>
      <c r="DV7" s="12"/>
      <c r="DW7" s="12"/>
      <c r="EB7" s="73" t="s">
        <v>94</v>
      </c>
      <c r="EC7" s="74">
        <f>COUNTIF(E5:E104, "&lt;=0,018")</f>
        <v>2</v>
      </c>
      <c r="ED7" s="12"/>
      <c r="EE7" s="12"/>
      <c r="EF7" s="12"/>
    </row>
    <row r="8" spans="1:136" ht="15.75" thickBot="1" x14ac:dyDescent="0.3">
      <c r="A8" s="50">
        <v>4</v>
      </c>
      <c r="B8" s="25">
        <v>0.78200000000000003</v>
      </c>
      <c r="C8" s="42">
        <v>0.55500000000000005</v>
      </c>
      <c r="D8" s="42">
        <v>0.16400000000000001</v>
      </c>
      <c r="E8" s="42">
        <v>0.04</v>
      </c>
      <c r="J8" s="48">
        <f t="shared" si="0"/>
        <v>1.0000000000000019E-6</v>
      </c>
      <c r="P8" s="47">
        <f t="shared" si="15"/>
        <v>1.6384000000000087E-4</v>
      </c>
      <c r="V8" s="47">
        <f t="shared" si="1"/>
        <v>9.4248999999999863E-4</v>
      </c>
      <c r="AB8" s="48">
        <f t="shared" si="2"/>
        <v>7.0756000000000031E-4</v>
      </c>
      <c r="AH8" s="48">
        <f t="shared" si="3"/>
        <v>7.0560000000010574E-7</v>
      </c>
      <c r="AN8" s="48">
        <f t="shared" si="4"/>
        <v>5.0176000000000881E-6</v>
      </c>
      <c r="AT8" s="48">
        <f t="shared" si="5"/>
        <v>1.8800896000000008E-3</v>
      </c>
      <c r="AZ8" s="48">
        <f t="shared" si="6"/>
        <v>1.3046544000000005E-3</v>
      </c>
      <c r="BF8" s="48">
        <f t="shared" si="7"/>
        <v>4.6655999999992604E-6</v>
      </c>
      <c r="BL8" s="48">
        <f t="shared" si="8"/>
        <v>1.1696399999999094E-5</v>
      </c>
      <c r="BR8" s="48">
        <f t="shared" si="9"/>
        <v>1.6176484000000005E-3</v>
      </c>
      <c r="BX8" s="48">
        <f t="shared" si="10"/>
        <v>1.1329956000000001E-3</v>
      </c>
      <c r="CD8" s="48">
        <f t="shared" si="11"/>
        <v>1.8922499999996799E-5</v>
      </c>
      <c r="CJ8" s="48">
        <f t="shared" si="12"/>
        <v>3.0275999999998738E-6</v>
      </c>
      <c r="CP8" s="48">
        <f t="shared" si="13"/>
        <v>1.0336224999999955E-3</v>
      </c>
      <c r="CV8" s="48">
        <f t="shared" si="14"/>
        <v>7.6231210000000016E-4</v>
      </c>
      <c r="DA8" s="75" t="s">
        <v>51</v>
      </c>
      <c r="DB8" s="76">
        <f>COUNTIF(B5:B104, "&lt;=0,738")-SUM(DB7)</f>
        <v>1</v>
      </c>
      <c r="DD8" s="79" t="s">
        <v>63</v>
      </c>
      <c r="DE8" s="80">
        <f>SUM(DB7:DB9)</f>
        <v>9</v>
      </c>
      <c r="DJ8" s="75" t="s">
        <v>67</v>
      </c>
      <c r="DK8" s="76">
        <f>COUNTIF(C5:C104, "&lt;=0,492")-SUM(DK7)</f>
        <v>3</v>
      </c>
      <c r="DL8" s="12"/>
      <c r="DM8" s="12"/>
      <c r="DN8" s="12"/>
      <c r="DS8" s="75" t="s">
        <v>81</v>
      </c>
      <c r="DT8" s="76">
        <f>COUNTIF(D5:D104, "&lt;=0,128")-SUM(DT7)</f>
        <v>5</v>
      </c>
      <c r="DU8" s="12"/>
      <c r="DV8" s="12"/>
      <c r="DW8" s="12"/>
      <c r="EB8" s="75" t="s">
        <v>95</v>
      </c>
      <c r="EC8" s="76">
        <f>COUNTIF(E5:E104, "&lt;=0,036")-SUM(EC7)</f>
        <v>16</v>
      </c>
      <c r="ED8" s="12"/>
      <c r="EE8" s="12"/>
      <c r="EF8" s="12"/>
    </row>
    <row r="9" spans="1:136" ht="15.75" thickBot="1" x14ac:dyDescent="0.3">
      <c r="A9" s="50">
        <v>5</v>
      </c>
      <c r="B9" s="25">
        <v>0.77400000000000002</v>
      </c>
      <c r="C9" s="42">
        <v>0.51</v>
      </c>
      <c r="D9" s="42">
        <v>0.183</v>
      </c>
      <c r="E9" s="42">
        <v>3.9E-2</v>
      </c>
      <c r="J9" s="48">
        <f>($B9-I$5)^2</f>
        <v>4.9000000000000087E-5</v>
      </c>
      <c r="P9" s="47">
        <f t="shared" si="15"/>
        <v>1.0368400000000005E-3</v>
      </c>
      <c r="V9" s="47">
        <f t="shared" si="1"/>
        <v>1.3688999999999973E-4</v>
      </c>
      <c r="AB9" s="48">
        <f t="shared" si="2"/>
        <v>7.6176000000000032E-4</v>
      </c>
      <c r="AH9" s="48">
        <f t="shared" si="3"/>
        <v>7.8145600000001239E-5</v>
      </c>
      <c r="AN9" s="48">
        <f t="shared" si="4"/>
        <v>1.8284176000000017E-3</v>
      </c>
      <c r="AT9" s="48">
        <f t="shared" si="5"/>
        <v>5.93409600000001E-4</v>
      </c>
      <c r="AZ9" s="48">
        <f t="shared" si="6"/>
        <v>1.3778944000000005E-3</v>
      </c>
      <c r="BF9" s="48">
        <f t="shared" si="7"/>
        <v>3.4105600000002081E-5</v>
      </c>
      <c r="BL9" s="48">
        <f t="shared" si="8"/>
        <v>1.7288964000000144E-3</v>
      </c>
      <c r="BR9" s="48">
        <f t="shared" si="9"/>
        <v>4.502884000000007E-4</v>
      </c>
      <c r="BX9" s="48">
        <f t="shared" si="10"/>
        <v>1.2013156000000003E-3</v>
      </c>
      <c r="CD9" s="48">
        <f t="shared" si="11"/>
        <v>1.3322500000002739E-5</v>
      </c>
      <c r="CJ9" s="48">
        <f t="shared" si="12"/>
        <v>1.8714276000000067E-3</v>
      </c>
      <c r="CP9" s="48">
        <f t="shared" si="13"/>
        <v>1.729224999999984E-4</v>
      </c>
      <c r="CV9" s="48">
        <f t="shared" si="14"/>
        <v>8.1853210000000021E-4</v>
      </c>
      <c r="DA9" s="75" t="s">
        <v>52</v>
      </c>
      <c r="DB9" s="76">
        <f>COUNTIF(B5:B104, "&lt;=0,748")-SUM(DB7:DB8)</f>
        <v>6</v>
      </c>
      <c r="DD9" s="81" t="s">
        <v>53</v>
      </c>
      <c r="DE9" s="82">
        <f t="shared" ref="DE9:DE14" si="16">DB10</f>
        <v>9</v>
      </c>
      <c r="DJ9" s="75" t="s">
        <v>68</v>
      </c>
      <c r="DK9" s="76">
        <f>COUNTIF(C5:C104, "&lt;=0,508")-SUM(DK7:DK8)</f>
        <v>5</v>
      </c>
      <c r="DL9" s="12"/>
      <c r="DM9" s="79" t="s">
        <v>78</v>
      </c>
      <c r="DN9" s="80">
        <f>SUM(DK7:DK9)</f>
        <v>9</v>
      </c>
      <c r="DS9" s="75" t="s">
        <v>82</v>
      </c>
      <c r="DT9" s="76">
        <f>COUNTIF(D5:D104, "&lt;=0,153")-SUM(DT7:DT8)</f>
        <v>13</v>
      </c>
      <c r="DU9" s="12"/>
      <c r="DV9" s="79" t="s">
        <v>92</v>
      </c>
      <c r="DW9" s="80">
        <f>SUM(DT7:DT8)</f>
        <v>6</v>
      </c>
      <c r="EB9" s="75" t="s">
        <v>96</v>
      </c>
      <c r="EC9" s="76">
        <f>COUNTIF(E5:E104, "&lt;=0,053")-SUM(EC7:EC8)</f>
        <v>24</v>
      </c>
      <c r="ED9" s="12"/>
      <c r="EE9" s="12"/>
      <c r="EF9" s="12"/>
    </row>
    <row r="10" spans="1:136" x14ac:dyDescent="0.25">
      <c r="A10" s="50">
        <v>6</v>
      </c>
      <c r="B10" s="25">
        <v>0.81899999999999995</v>
      </c>
      <c r="C10" s="42">
        <v>0.55200000000000005</v>
      </c>
      <c r="D10" s="42">
        <v>0.22600000000000001</v>
      </c>
      <c r="E10" s="42">
        <v>6.7000000000000004E-2</v>
      </c>
      <c r="J10" s="48">
        <f t="shared" si="0"/>
        <v>1.4439999999999941E-3</v>
      </c>
      <c r="P10" s="47">
        <f>($C10-O$5)^2</f>
        <v>9.6040000000000605E-5</v>
      </c>
      <c r="V10" s="47">
        <f t="shared" si="1"/>
        <v>9.7969000000000138E-4</v>
      </c>
      <c r="AB10" s="48">
        <f>($E10-AA$5)^2</f>
        <v>1.5999999999999807E-7</v>
      </c>
      <c r="AH10" s="48">
        <f t="shared" si="3"/>
        <v>1.3075455999999898E-3</v>
      </c>
      <c r="AN10" s="48">
        <f t="shared" si="4"/>
        <v>5.7759999999997404E-7</v>
      </c>
      <c r="AT10" s="48">
        <f t="shared" si="5"/>
        <v>3.4744959999999961E-4</v>
      </c>
      <c r="AZ10" s="48">
        <f t="shared" si="6"/>
        <v>8.3174400000000055E-5</v>
      </c>
      <c r="BF10" s="48">
        <f t="shared" si="7"/>
        <v>1.5335055999999804E-3</v>
      </c>
      <c r="BL10" s="48">
        <f t="shared" si="8"/>
        <v>1.7639999999988654E-7</v>
      </c>
      <c r="BR10" s="48">
        <f t="shared" si="9"/>
        <v>4.7436839999999973E-4</v>
      </c>
      <c r="BX10" s="48">
        <f t="shared" si="10"/>
        <v>4.4355599999999993E-5</v>
      </c>
      <c r="CD10" s="48">
        <f t="shared" si="11"/>
        <v>1.709822499999963E-3</v>
      </c>
      <c r="CJ10" s="48">
        <f t="shared" si="12"/>
        <v>1.5876000000000979E-6</v>
      </c>
      <c r="CP10" s="48">
        <f t="shared" si="13"/>
        <v>8.9102250000000429E-4</v>
      </c>
      <c r="CV10" s="48">
        <f t="shared" si="14"/>
        <v>3.7209999999999932E-7</v>
      </c>
      <c r="DA10" s="75" t="s">
        <v>53</v>
      </c>
      <c r="DB10" s="76">
        <f>COUNTIF(B5:B104, "&lt;=0,759")-SUM(DB7:DB9)</f>
        <v>9</v>
      </c>
      <c r="DD10" s="81" t="s">
        <v>54</v>
      </c>
      <c r="DE10" s="82">
        <f t="shared" si="16"/>
        <v>17</v>
      </c>
      <c r="DJ10" s="75" t="s">
        <v>69</v>
      </c>
      <c r="DK10" s="76">
        <f>COUNTIF(C5:C104, "&lt;=0,524")-SUM(DK7:DK9)</f>
        <v>9</v>
      </c>
      <c r="DL10" s="12"/>
      <c r="DM10" s="81" t="s">
        <v>69</v>
      </c>
      <c r="DN10" s="82">
        <f t="shared" ref="DN10:DN15" si="17">DK10</f>
        <v>9</v>
      </c>
      <c r="DS10" s="75" t="s">
        <v>83</v>
      </c>
      <c r="DT10" s="76">
        <f>COUNTIF(D5:D104, "&lt;=0,179")-SUM(DT7:DT9)</f>
        <v>22</v>
      </c>
      <c r="DU10" s="12"/>
      <c r="DV10" s="81" t="s">
        <v>82</v>
      </c>
      <c r="DW10" s="82">
        <f t="shared" ref="DW10:DW15" si="18">DT9</f>
        <v>13</v>
      </c>
      <c r="EB10" s="75" t="s">
        <v>97</v>
      </c>
      <c r="EC10" s="76">
        <f>COUNTIF(E5:E104, "&lt;=0,071")-SUM(EC7:EC9)</f>
        <v>17</v>
      </c>
      <c r="ED10" s="12"/>
      <c r="EE10" s="79" t="s">
        <v>107</v>
      </c>
      <c r="EF10" s="80">
        <f>SUM(EC7:EC8)</f>
        <v>18</v>
      </c>
    </row>
    <row r="11" spans="1:136" x14ac:dyDescent="0.25">
      <c r="A11" s="50">
        <v>7</v>
      </c>
      <c r="B11" s="25">
        <v>0.754</v>
      </c>
      <c r="C11" s="42">
        <v>0.51100000000000001</v>
      </c>
      <c r="D11" s="42">
        <v>0.18</v>
      </c>
      <c r="E11" s="42">
        <v>4.4999999999999998E-2</v>
      </c>
      <c r="J11" s="48">
        <f t="shared" si="0"/>
        <v>7.2900000000000135E-4</v>
      </c>
      <c r="P11" s="47">
        <f t="shared" si="15"/>
        <v>9.7344000000000033E-4</v>
      </c>
      <c r="V11" s="47">
        <f t="shared" si="1"/>
        <v>2.1608999999999973E-4</v>
      </c>
      <c r="AB11" s="48">
        <f t="shared" si="2"/>
        <v>4.6656000000000036E-4</v>
      </c>
      <c r="AH11" s="48">
        <f t="shared" si="3"/>
        <v>8.3174560000000503E-4</v>
      </c>
      <c r="AN11" s="48">
        <f t="shared" si="4"/>
        <v>1.7438976000000016E-3</v>
      </c>
      <c r="AT11" s="48">
        <f t="shared" si="5"/>
        <v>7.4856960000000122E-4</v>
      </c>
      <c r="AZ11" s="48">
        <f t="shared" si="6"/>
        <v>9.6845440000000056E-4</v>
      </c>
      <c r="BF11" s="48">
        <f t="shared" si="7"/>
        <v>6.6770560000001017E-4</v>
      </c>
      <c r="BL11" s="48">
        <f t="shared" si="8"/>
        <v>1.646736400000014E-3</v>
      </c>
      <c r="BR11" s="48">
        <f t="shared" si="9"/>
        <v>5.8660840000000097E-4</v>
      </c>
      <c r="BX11" s="48">
        <f t="shared" si="10"/>
        <v>8.2139560000000025E-4</v>
      </c>
      <c r="CD11" s="48">
        <f t="shared" si="11"/>
        <v>5.5932250000001861E-4</v>
      </c>
      <c r="CJ11" s="48">
        <f t="shared" si="12"/>
        <v>1.7859076000000063E-3</v>
      </c>
      <c r="CP11" s="48">
        <f t="shared" si="13"/>
        <v>2.6082249999999813E-4</v>
      </c>
      <c r="CV11" s="48">
        <f t="shared" si="14"/>
        <v>5.1121210000000018E-4</v>
      </c>
      <c r="DA11" s="75" t="s">
        <v>54</v>
      </c>
      <c r="DB11" s="76">
        <f>COUNTIF(B5:B104, "&lt;=0,769")-SUM(DB7:DB10)</f>
        <v>17</v>
      </c>
      <c r="DC11" s="12" t="s">
        <v>65</v>
      </c>
      <c r="DD11" s="81" t="s">
        <v>55</v>
      </c>
      <c r="DE11" s="82">
        <f t="shared" si="16"/>
        <v>19</v>
      </c>
      <c r="DJ11" s="75" t="s">
        <v>70</v>
      </c>
      <c r="DK11" s="76">
        <f>COUNTIF(C5:C104, "&lt;=0,541")-SUM(DK7:DK10)</f>
        <v>16</v>
      </c>
      <c r="DL11" s="12"/>
      <c r="DM11" s="81" t="s">
        <v>70</v>
      </c>
      <c r="DN11" s="82">
        <f t="shared" si="17"/>
        <v>16</v>
      </c>
      <c r="DS11" s="75" t="s">
        <v>84</v>
      </c>
      <c r="DT11" s="76">
        <f>COUNTIF(D5:D104, "&lt;=0,204")-SUM(DT7:DT10)</f>
        <v>19</v>
      </c>
      <c r="DU11" s="12"/>
      <c r="DV11" s="81" t="s">
        <v>83</v>
      </c>
      <c r="DW11" s="82">
        <f t="shared" si="18"/>
        <v>22</v>
      </c>
      <c r="EB11" s="75" t="s">
        <v>98</v>
      </c>
      <c r="EC11" s="76">
        <f>COUNTIF(E5:E104, "&lt;=0,089")-SUM(EC7:EC10)</f>
        <v>23</v>
      </c>
      <c r="ED11" s="12"/>
      <c r="EE11" s="81" t="s">
        <v>96</v>
      </c>
      <c r="EF11" s="82">
        <f>EC9</f>
        <v>24</v>
      </c>
    </row>
    <row r="12" spans="1:136" x14ac:dyDescent="0.25">
      <c r="A12" s="50">
        <v>8</v>
      </c>
      <c r="B12" s="25">
        <v>0.8</v>
      </c>
      <c r="C12" s="42">
        <v>0.58199999999999996</v>
      </c>
      <c r="D12" s="42">
        <v>0.25</v>
      </c>
      <c r="E12" s="42">
        <v>8.8999999999999996E-2</v>
      </c>
      <c r="J12" s="48">
        <f t="shared" si="0"/>
        <v>3.6100000000000064E-4</v>
      </c>
      <c r="P12" s="47">
        <f t="shared" si="15"/>
        <v>1.5840399999999958E-3</v>
      </c>
      <c r="V12" s="47">
        <f t="shared" si="1"/>
        <v>3.0580900000000016E-3</v>
      </c>
      <c r="AB12" s="48">
        <f t="shared" si="2"/>
        <v>5.0175999999999953E-4</v>
      </c>
      <c r="AH12" s="48">
        <f t="shared" si="3"/>
        <v>2.9446559999999841E-4</v>
      </c>
      <c r="AN12" s="48">
        <f t="shared" si="4"/>
        <v>8.5497759999999601E-4</v>
      </c>
      <c r="AT12" s="48">
        <f t="shared" si="5"/>
        <v>1.8181695999999986E-3</v>
      </c>
      <c r="AZ12" s="48">
        <f t="shared" si="6"/>
        <v>1.6589439999999971E-4</v>
      </c>
      <c r="BF12" s="48">
        <f t="shared" si="7"/>
        <v>4.0642559999999373E-4</v>
      </c>
      <c r="BL12" s="48">
        <f t="shared" si="8"/>
        <v>9.2537639999998669E-4</v>
      </c>
      <c r="BR12" s="48">
        <f t="shared" si="9"/>
        <v>2.0958083999999991E-3</v>
      </c>
      <c r="BX12" s="48">
        <f t="shared" si="10"/>
        <v>2.3531559999999976E-4</v>
      </c>
      <c r="CD12" s="48">
        <f t="shared" si="11"/>
        <v>4.9952249999998431E-4</v>
      </c>
      <c r="CJ12" s="48">
        <f t="shared" si="12"/>
        <v>8.2598759999999286E-4</v>
      </c>
      <c r="CP12" s="48">
        <f t="shared" si="13"/>
        <v>2.8998225000000069E-3</v>
      </c>
      <c r="CV12" s="48">
        <f t="shared" si="14"/>
        <v>4.5753209999999968E-4</v>
      </c>
      <c r="DA12" s="75" t="s">
        <v>55</v>
      </c>
      <c r="DB12" s="76">
        <f>COUNTIF(B5:B104, "&lt;=0,780")-SUM(DB7:DB11)</f>
        <v>19</v>
      </c>
      <c r="DD12" s="81" t="s">
        <v>56</v>
      </c>
      <c r="DE12" s="82">
        <f t="shared" si="16"/>
        <v>18</v>
      </c>
      <c r="DJ12" s="75" t="s">
        <v>71</v>
      </c>
      <c r="DK12" s="76">
        <f>COUNTIF(C5:C104, "&lt;=0,558")-SUM(DK7:DK11)</f>
        <v>23</v>
      </c>
      <c r="DL12" s="12"/>
      <c r="DM12" s="81" t="s">
        <v>71</v>
      </c>
      <c r="DN12" s="82">
        <f t="shared" si="17"/>
        <v>23</v>
      </c>
      <c r="DS12" s="75" t="s">
        <v>85</v>
      </c>
      <c r="DT12" s="76">
        <f>COUNTIF(D5:D104, "&lt;=0,230")-SUM(DT7:DT11)</f>
        <v>17</v>
      </c>
      <c r="DU12" s="12"/>
      <c r="DV12" s="81" t="s">
        <v>84</v>
      </c>
      <c r="DW12" s="82">
        <f t="shared" si="18"/>
        <v>19</v>
      </c>
      <c r="EB12" s="75" t="s">
        <v>99</v>
      </c>
      <c r="EC12" s="76">
        <f>COUNTIF(E5:E104, "&lt;=0,107")-SUM(EC7:EC11)</f>
        <v>10</v>
      </c>
      <c r="ED12" s="12"/>
      <c r="EE12" s="81" t="s">
        <v>97</v>
      </c>
      <c r="EF12" s="82">
        <f>EC10</f>
        <v>17</v>
      </c>
    </row>
    <row r="13" spans="1:136" x14ac:dyDescent="0.25">
      <c r="A13" s="50">
        <v>9</v>
      </c>
      <c r="B13" s="25">
        <v>0.76800000000000002</v>
      </c>
      <c r="C13" s="42">
        <v>0.53500000000000003</v>
      </c>
      <c r="D13" s="42">
        <v>0.188</v>
      </c>
      <c r="E13" s="42">
        <v>6.4000000000000001E-2</v>
      </c>
      <c r="J13" s="48">
        <f t="shared" si="0"/>
        <v>1.6900000000000031E-4</v>
      </c>
      <c r="P13" s="47">
        <f t="shared" si="15"/>
        <v>5.1839999999999775E-5</v>
      </c>
      <c r="V13" s="47">
        <f>($D13-U$5)^2</f>
        <v>4.4889999999999782E-5</v>
      </c>
      <c r="AB13" s="48">
        <f t="shared" si="2"/>
        <v>6.7600000000000268E-6</v>
      </c>
      <c r="AH13" s="48">
        <f t="shared" si="3"/>
        <v>2.2022560000000224E-4</v>
      </c>
      <c r="AN13" s="48">
        <f t="shared" si="4"/>
        <v>3.1541759999999995E-4</v>
      </c>
      <c r="AT13" s="48">
        <f t="shared" si="5"/>
        <v>3.7480960000000062E-4</v>
      </c>
      <c r="AZ13" s="48">
        <f t="shared" si="6"/>
        <v>1.4689440000000014E-4</v>
      </c>
      <c r="BF13" s="48">
        <f t="shared" si="7"/>
        <v>1.4018560000000435E-4</v>
      </c>
      <c r="BL13" s="48">
        <f t="shared" si="8"/>
        <v>2.7489640000000497E-4</v>
      </c>
      <c r="BR13" s="48">
        <f t="shared" si="9"/>
        <v>2.6308840000000038E-4</v>
      </c>
      <c r="BX13" s="48">
        <f t="shared" si="10"/>
        <v>9.3315600000000039E-5</v>
      </c>
      <c r="CD13" s="48">
        <f t="shared" si="11"/>
        <v>9.3122500000007347E-5</v>
      </c>
      <c r="CJ13" s="48">
        <f t="shared" si="12"/>
        <v>3.3342760000000196E-4</v>
      </c>
      <c r="CP13" s="48">
        <f t="shared" si="13"/>
        <v>6.6422499999998946E-5</v>
      </c>
      <c r="CV13" s="48">
        <f t="shared" si="14"/>
        <v>1.3032100000000015E-5</v>
      </c>
      <c r="DA13" s="75" t="s">
        <v>56</v>
      </c>
      <c r="DB13" s="76">
        <f>COUNTIF(B5:B104, "&lt;=0,790")-SUM(DB7:DB12)</f>
        <v>18</v>
      </c>
      <c r="DD13" s="81" t="s">
        <v>57</v>
      </c>
      <c r="DE13" s="82">
        <f t="shared" si="16"/>
        <v>16</v>
      </c>
      <c r="DJ13" s="75" t="s">
        <v>72</v>
      </c>
      <c r="DK13" s="76">
        <f>COUNTIF(C5:C104, "&lt;=0,574")-SUM(DK7:DK12)</f>
        <v>20</v>
      </c>
      <c r="DL13" s="12" t="s">
        <v>65</v>
      </c>
      <c r="DM13" s="81" t="s">
        <v>72</v>
      </c>
      <c r="DN13" s="82">
        <f t="shared" si="17"/>
        <v>20</v>
      </c>
      <c r="DS13" s="75" t="s">
        <v>86</v>
      </c>
      <c r="DT13" s="76">
        <f>COUNTIF(D5:D104, "&lt;=0,255")-SUM(DT7:DT12)</f>
        <v>13</v>
      </c>
      <c r="DU13" s="12" t="s">
        <v>65</v>
      </c>
      <c r="DV13" s="81" t="s">
        <v>85</v>
      </c>
      <c r="DW13" s="82">
        <f t="shared" si="18"/>
        <v>17</v>
      </c>
      <c r="EB13" s="75" t="s">
        <v>100</v>
      </c>
      <c r="EC13" s="76">
        <f>COUNTIF(E5:E104, "&lt;=0,124")-SUM(EC7:EC12)</f>
        <v>3</v>
      </c>
      <c r="ED13" s="12" t="s">
        <v>65</v>
      </c>
      <c r="EE13" s="81" t="s">
        <v>98</v>
      </c>
      <c r="EF13" s="82">
        <f>EC11</f>
        <v>23</v>
      </c>
    </row>
    <row r="14" spans="1:136" x14ac:dyDescent="0.25">
      <c r="A14" s="50">
        <v>10</v>
      </c>
      <c r="B14" s="25">
        <v>0.746</v>
      </c>
      <c r="C14" s="42">
        <v>0.54300000000000004</v>
      </c>
      <c r="D14" s="42">
        <v>0.20599999999999999</v>
      </c>
      <c r="E14" s="42">
        <v>0.10199999999999999</v>
      </c>
      <c r="J14" s="48">
        <f t="shared" si="0"/>
        <v>1.2250000000000021E-3</v>
      </c>
      <c r="P14" s="47">
        <f>($C14-O$5)^2</f>
        <v>6.4000000000003665E-7</v>
      </c>
      <c r="V14" s="47">
        <f t="shared" si="1"/>
        <v>1.276900000000001E-4</v>
      </c>
      <c r="AB14" s="48">
        <f>($E14-AA$5)^2</f>
        <v>1.253159999999999E-3</v>
      </c>
      <c r="AH14" s="48">
        <f t="shared" si="3"/>
        <v>1.357185600000007E-3</v>
      </c>
      <c r="AN14" s="48">
        <f t="shared" si="4"/>
        <v>9.5257599999999825E-5</v>
      </c>
      <c r="AT14" s="48">
        <f t="shared" si="5"/>
        <v>1.8496000000000759E-6</v>
      </c>
      <c r="AZ14" s="48">
        <f t="shared" si="6"/>
        <v>6.6977439999999931E-4</v>
      </c>
      <c r="BF14" s="48">
        <f t="shared" si="7"/>
        <v>1.1451456000000138E-3</v>
      </c>
      <c r="BL14" s="48">
        <f t="shared" si="8"/>
        <v>7.3616400000002448E-5</v>
      </c>
      <c r="BR14" s="48">
        <f t="shared" si="9"/>
        <v>3.1683999999999149E-6</v>
      </c>
      <c r="BX14" s="48">
        <f t="shared" si="10"/>
        <v>8.031555999999994E-4</v>
      </c>
      <c r="CD14" s="48">
        <f t="shared" si="11"/>
        <v>1.0017225000000254E-3</v>
      </c>
      <c r="CJ14" s="48">
        <f t="shared" si="12"/>
        <v>1.0526760000000096E-4</v>
      </c>
      <c r="CP14" s="48">
        <f t="shared" si="13"/>
        <v>9.7022500000001045E-5</v>
      </c>
      <c r="CV14" s="48">
        <f t="shared" si="14"/>
        <v>1.1826720999999992E-3</v>
      </c>
      <c r="DA14" s="75" t="s">
        <v>57</v>
      </c>
      <c r="DB14" s="76">
        <f>COUNTIF(B5:B104, "&lt;=0,800")-SUM(DB7:DB13)</f>
        <v>16</v>
      </c>
      <c r="DD14" s="81" t="s">
        <v>58</v>
      </c>
      <c r="DE14" s="82">
        <f t="shared" si="16"/>
        <v>7</v>
      </c>
      <c r="DJ14" s="75" t="s">
        <v>73</v>
      </c>
      <c r="DK14" s="76">
        <f>COUNTIF(C5:C104, "&lt;=0,590")-SUM(DK7:DK13)</f>
        <v>10</v>
      </c>
      <c r="DL14" s="12"/>
      <c r="DM14" s="81" t="s">
        <v>73</v>
      </c>
      <c r="DN14" s="82">
        <f t="shared" si="17"/>
        <v>10</v>
      </c>
      <c r="DS14" s="75" t="s">
        <v>87</v>
      </c>
      <c r="DT14" s="76">
        <f>COUNTIF(D5:D104, "&lt;=0,281")-SUM(DT7:DT13)</f>
        <v>3</v>
      </c>
      <c r="DU14" s="12"/>
      <c r="DV14" s="81" t="s">
        <v>86</v>
      </c>
      <c r="DW14" s="82">
        <f t="shared" si="18"/>
        <v>13</v>
      </c>
      <c r="EB14" s="75" t="s">
        <v>101</v>
      </c>
      <c r="EC14" s="76">
        <f>COUNTIF(E5:E104, "&lt;=0,142")-SUM(EC7:EC13)</f>
        <v>2</v>
      </c>
      <c r="ED14" s="12"/>
      <c r="EE14" s="81" t="s">
        <v>99</v>
      </c>
      <c r="EF14" s="82">
        <f>EC12</f>
        <v>10</v>
      </c>
    </row>
    <row r="15" spans="1:136" ht="15.75" thickBot="1" x14ac:dyDescent="0.3">
      <c r="A15" s="50">
        <v>11</v>
      </c>
      <c r="B15" s="25">
        <v>0.80400000000000005</v>
      </c>
      <c r="C15" s="42">
        <v>0.61099999999999999</v>
      </c>
      <c r="D15" s="42">
        <v>0.35599999999999998</v>
      </c>
      <c r="E15" s="42">
        <v>0.222</v>
      </c>
      <c r="AH15" s="48">
        <f t="shared" si="3"/>
        <v>4.4774559999999819E-4</v>
      </c>
      <c r="AN15" s="48">
        <f t="shared" si="4"/>
        <v>3.3918975999999951E-3</v>
      </c>
      <c r="AT15" s="48">
        <f t="shared" si="5"/>
        <v>2.2093849599999989E-2</v>
      </c>
      <c r="AZ15" s="48">
        <f t="shared" si="6"/>
        <v>2.1280974400000003E-2</v>
      </c>
      <c r="BF15" s="48">
        <f t="shared" si="7"/>
        <v>5.8370559999999262E-4</v>
      </c>
      <c r="BL15" s="48">
        <f t="shared" si="8"/>
        <v>3.5307363999999772E-3</v>
      </c>
      <c r="BR15" s="48">
        <f t="shared" si="9"/>
        <v>2.3037168399999992E-2</v>
      </c>
      <c r="BX15" s="48">
        <f t="shared" si="10"/>
        <v>2.2004755599999998E-2</v>
      </c>
      <c r="CD15" s="48">
        <f t="shared" si="11"/>
        <v>6.9432249999998167E-4</v>
      </c>
      <c r="CJ15" s="48">
        <f t="shared" si="12"/>
        <v>3.3339075999999886E-3</v>
      </c>
      <c r="CP15" s="48">
        <f t="shared" si="13"/>
        <v>2.5552022500000014E-2</v>
      </c>
      <c r="CV15" s="48">
        <f t="shared" si="14"/>
        <v>2.38362721E-2</v>
      </c>
      <c r="DA15" s="75" t="s">
        <v>58</v>
      </c>
      <c r="DB15" s="76">
        <f>COUNTIF(B5:B104, "&lt;=0,811")-SUM(DB7:DB14)</f>
        <v>7</v>
      </c>
      <c r="DD15" s="83" t="s">
        <v>62</v>
      </c>
      <c r="DE15" s="84">
        <f>SUM(DB16:DB17)</f>
        <v>5</v>
      </c>
      <c r="DJ15" s="75" t="s">
        <v>74</v>
      </c>
      <c r="DK15" s="76">
        <f>COUNTIF(C5:C104, "&lt;=0,606")-SUM(DK7:DK14)</f>
        <v>8</v>
      </c>
      <c r="DL15" s="12"/>
      <c r="DM15" s="81" t="s">
        <v>74</v>
      </c>
      <c r="DN15" s="82">
        <f t="shared" si="17"/>
        <v>8</v>
      </c>
      <c r="DS15" s="75" t="s">
        <v>88</v>
      </c>
      <c r="DT15" s="76">
        <f>COUNTIF(D5:D104, "&lt;=0,306")-SUM(DT7:DT14)</f>
        <v>4</v>
      </c>
      <c r="DU15" s="12"/>
      <c r="DV15" s="81" t="s">
        <v>87</v>
      </c>
      <c r="DW15" s="82">
        <f t="shared" si="18"/>
        <v>3</v>
      </c>
      <c r="EB15" s="75" t="s">
        <v>102</v>
      </c>
      <c r="EC15" s="76">
        <f>COUNTIF(E5:E104, "&lt;=0,160")-SUM(EC7:EC14)</f>
        <v>1</v>
      </c>
      <c r="ED15" s="12"/>
      <c r="EE15" s="81" t="s">
        <v>100</v>
      </c>
      <c r="EF15" s="82">
        <f>EC13</f>
        <v>3</v>
      </c>
    </row>
    <row r="16" spans="1:136" ht="15.75" thickBot="1" x14ac:dyDescent="0.3">
      <c r="A16" s="50">
        <v>12</v>
      </c>
      <c r="B16" s="25">
        <v>0.81299999999999994</v>
      </c>
      <c r="C16" s="42">
        <v>0.59599999999999997</v>
      </c>
      <c r="D16" s="42">
        <v>0.26500000000000001</v>
      </c>
      <c r="E16" s="42">
        <v>0.115</v>
      </c>
      <c r="AH16" s="48">
        <f t="shared" si="3"/>
        <v>9.0962559999999116E-4</v>
      </c>
      <c r="AN16" s="48">
        <f t="shared" si="4"/>
        <v>1.8696975999999952E-3</v>
      </c>
      <c r="AT16" s="48">
        <f t="shared" si="5"/>
        <v>3.3223695999999997E-3</v>
      </c>
      <c r="AZ16" s="48">
        <f t="shared" si="6"/>
        <v>1.5116543999999998E-3</v>
      </c>
      <c r="BF16" s="48">
        <f t="shared" si="7"/>
        <v>1.099585599999983E-3</v>
      </c>
      <c r="BL16" s="48">
        <f t="shared" si="8"/>
        <v>1.9731363999999818E-3</v>
      </c>
      <c r="BR16" s="48">
        <f t="shared" si="9"/>
        <v>3.6942084000000002E-3</v>
      </c>
      <c r="BX16" s="48">
        <f t="shared" si="10"/>
        <v>1.7089956000000002E-3</v>
      </c>
      <c r="CD16" s="48">
        <f t="shared" si="11"/>
        <v>1.249622499999968E-3</v>
      </c>
      <c r="CJ16" s="48">
        <f t="shared" si="12"/>
        <v>1.8267075999999906E-3</v>
      </c>
      <c r="CP16" s="48">
        <f t="shared" si="13"/>
        <v>4.740322500000011E-3</v>
      </c>
      <c r="CV16" s="48">
        <f t="shared" si="14"/>
        <v>2.2458121000000003E-3</v>
      </c>
      <c r="DA16" s="75" t="s">
        <v>59</v>
      </c>
      <c r="DB16" s="76">
        <f>COUNTIF(B5:B104, "&lt;=0,821")-SUM(DB7:DB15)</f>
        <v>2</v>
      </c>
      <c r="DJ16" s="75" t="s">
        <v>75</v>
      </c>
      <c r="DK16" s="76">
        <f>COUNTIF(C5:C104, "&lt;=0,623")-SUM(DK7:DK15)</f>
        <v>4</v>
      </c>
      <c r="DL16" s="12"/>
      <c r="DM16" s="83" t="s">
        <v>79</v>
      </c>
      <c r="DN16" s="84">
        <f>SUM(DK16:DK18)</f>
        <v>5</v>
      </c>
      <c r="DS16" s="75" t="s">
        <v>89</v>
      </c>
      <c r="DT16" s="76">
        <f>COUNTIF(D5:D104, "&lt;=0,332")-SUM(DT7:DT15)</f>
        <v>1</v>
      </c>
      <c r="DU16" s="12"/>
      <c r="DV16" s="83" t="s">
        <v>93</v>
      </c>
      <c r="DW16" s="84">
        <f>SUM(DT15:DT18)</f>
        <v>7</v>
      </c>
      <c r="EB16" s="75" t="s">
        <v>103</v>
      </c>
      <c r="EC16" s="76">
        <f>COUNTIF(E5:E104, "&lt;=0,178")-SUM(EC7:EC15)</f>
        <v>0</v>
      </c>
      <c r="ED16" s="12"/>
      <c r="EE16" s="83" t="s">
        <v>108</v>
      </c>
      <c r="EF16" s="84">
        <f>SUM(EC14:EC19)</f>
        <v>5</v>
      </c>
    </row>
    <row r="17" spans="1:136" ht="15.75" thickBot="1" x14ac:dyDescent="0.3">
      <c r="A17" s="50">
        <v>13</v>
      </c>
      <c r="B17" s="25">
        <v>0.76600000000000001</v>
      </c>
      <c r="C17" s="42">
        <v>0.5</v>
      </c>
      <c r="D17" s="42">
        <v>0.154</v>
      </c>
      <c r="E17" s="42">
        <v>3.4000000000000002E-2</v>
      </c>
      <c r="AH17" s="48">
        <f t="shared" si="3"/>
        <v>2.8358560000000258E-4</v>
      </c>
      <c r="AN17" s="48">
        <f t="shared" si="4"/>
        <v>2.7836176000000032E-3</v>
      </c>
      <c r="AT17" s="48">
        <f t="shared" si="5"/>
        <v>2.8472896000000022E-3</v>
      </c>
      <c r="AZ17" s="48">
        <f t="shared" si="6"/>
        <v>1.7740944000000003E-3</v>
      </c>
      <c r="BF17" s="48">
        <f t="shared" si="7"/>
        <v>1.9154560000000513E-4</v>
      </c>
      <c r="BL17" s="48">
        <f t="shared" si="8"/>
        <v>2.6604964000000188E-3</v>
      </c>
      <c r="BR17" s="48">
        <f t="shared" si="9"/>
        <v>2.5220484000000013E-3</v>
      </c>
      <c r="BX17" s="48">
        <f t="shared" si="10"/>
        <v>1.5729156E-3</v>
      </c>
      <c r="CD17" s="48">
        <f t="shared" si="11"/>
        <v>1.3572250000000891E-4</v>
      </c>
      <c r="CJ17" s="48">
        <f t="shared" si="12"/>
        <v>2.8366276000000089E-3</v>
      </c>
      <c r="CP17" s="48">
        <f t="shared" si="13"/>
        <v>1.7766224999999948E-3</v>
      </c>
      <c r="CV17" s="48">
        <f t="shared" si="14"/>
        <v>1.1296321E-3</v>
      </c>
      <c r="DA17" s="77" t="s">
        <v>60</v>
      </c>
      <c r="DB17" s="78">
        <f>COUNTIF(B5:B104, "&lt;=0,831")-SUM(DB7:DB16)</f>
        <v>3</v>
      </c>
      <c r="DJ17" s="75" t="s">
        <v>76</v>
      </c>
      <c r="DK17" s="76">
        <f>COUNTIF(C5:C104, "&lt;=0,639")-SUM(DK7:DK16)</f>
        <v>0</v>
      </c>
      <c r="DL17" s="12"/>
      <c r="DM17" s="12"/>
      <c r="DN17" s="12"/>
      <c r="DS17" s="75" t="s">
        <v>90</v>
      </c>
      <c r="DT17" s="76">
        <f>COUNTIF(D5:D104, "&lt;=0,357")-SUM(DT7:DT16)</f>
        <v>1</v>
      </c>
      <c r="DU17" s="12"/>
      <c r="DV17" s="12"/>
      <c r="DW17" s="12"/>
      <c r="EB17" s="75" t="s">
        <v>104</v>
      </c>
      <c r="EC17" s="76">
        <f>COUNTIF(E5:E104, "&lt;=0,196")-SUM(EC7:EC16)</f>
        <v>0</v>
      </c>
      <c r="ED17" s="12"/>
      <c r="EE17" s="12"/>
      <c r="EF17" s="12"/>
    </row>
    <row r="18" spans="1:136" ht="15.75" thickBot="1" x14ac:dyDescent="0.3">
      <c r="A18" s="50">
        <v>14</v>
      </c>
      <c r="B18" s="25">
        <v>0.76800000000000002</v>
      </c>
      <c r="C18" s="42">
        <v>0.51</v>
      </c>
      <c r="D18" s="42">
        <v>0.14499999999999999</v>
      </c>
      <c r="E18" s="42">
        <v>3.5999999999999997E-2</v>
      </c>
      <c r="AH18" s="48">
        <f t="shared" si="3"/>
        <v>2.2022560000000224E-4</v>
      </c>
      <c r="AN18" s="48">
        <f t="shared" si="4"/>
        <v>1.8284176000000017E-3</v>
      </c>
      <c r="AT18" s="48">
        <f t="shared" si="5"/>
        <v>3.8887696000000035E-3</v>
      </c>
      <c r="AZ18" s="48">
        <f t="shared" si="6"/>
        <v>1.6096144000000009E-3</v>
      </c>
      <c r="BF18" s="48">
        <f t="shared" si="7"/>
        <v>1.4018560000000435E-4</v>
      </c>
      <c r="BL18" s="48">
        <f t="shared" si="8"/>
        <v>1.7288964000000144E-3</v>
      </c>
      <c r="BR18" s="48">
        <f t="shared" si="9"/>
        <v>3.5070084000000026E-3</v>
      </c>
      <c r="BX18" s="48">
        <f t="shared" si="10"/>
        <v>1.4182756000000005E-3</v>
      </c>
      <c r="CD18" s="48">
        <f t="shared" si="11"/>
        <v>9.3122500000007347E-5</v>
      </c>
      <c r="CJ18" s="48">
        <f t="shared" si="12"/>
        <v>1.8714276000000067E-3</v>
      </c>
      <c r="CP18" s="48">
        <f t="shared" si="13"/>
        <v>2.6163224999999945E-3</v>
      </c>
      <c r="CV18" s="48">
        <f t="shared" si="14"/>
        <v>9.9919210000000034E-4</v>
      </c>
      <c r="DJ18" s="77" t="s">
        <v>77</v>
      </c>
      <c r="DK18" s="78">
        <f>COUNTIF(C5:C104, "&lt;=0,655")-SUM(DK7:DK17)</f>
        <v>1</v>
      </c>
      <c r="DL18" s="12"/>
      <c r="DM18" s="12"/>
      <c r="DN18" s="12"/>
      <c r="DS18" s="77" t="s">
        <v>91</v>
      </c>
      <c r="DT18" s="78">
        <f>COUNTIF(D5:D104, "&lt;=0,383")-SUM(DT7:DT17)</f>
        <v>1</v>
      </c>
      <c r="DU18" s="12"/>
      <c r="DV18" s="12"/>
      <c r="DW18" s="12"/>
      <c r="EB18" s="75" t="s">
        <v>105</v>
      </c>
      <c r="EC18" s="76">
        <f>COUNTIF(E5:E104, "&lt;=0,213")-SUM(EC7:EC17)</f>
        <v>0</v>
      </c>
      <c r="ED18" s="12"/>
      <c r="EE18" s="12"/>
      <c r="EF18" s="12"/>
    </row>
    <row r="19" spans="1:136" ht="15.75" thickBot="1" x14ac:dyDescent="0.3">
      <c r="A19" s="50">
        <v>15</v>
      </c>
      <c r="B19" s="25">
        <v>0.77400000000000002</v>
      </c>
      <c r="C19" s="42">
        <v>0.55800000000000005</v>
      </c>
      <c r="D19" s="42">
        <v>0.16900000000000001</v>
      </c>
      <c r="E19" s="42">
        <v>3.5000000000000003E-2</v>
      </c>
      <c r="AH19" s="48">
        <f t="shared" si="3"/>
        <v>7.8145600000001239E-5</v>
      </c>
      <c r="AN19" s="48">
        <f t="shared" si="4"/>
        <v>2.7457600000000233E-5</v>
      </c>
      <c r="AT19" s="48">
        <f t="shared" si="5"/>
        <v>1.4714896000000003E-3</v>
      </c>
      <c r="AZ19" s="48">
        <f t="shared" si="6"/>
        <v>1.6908544000000002E-3</v>
      </c>
      <c r="BF19" s="48">
        <f t="shared" si="7"/>
        <v>3.4105600000002081E-5</v>
      </c>
      <c r="BL19" s="48">
        <f t="shared" si="8"/>
        <v>4.1216399999998334E-5</v>
      </c>
      <c r="BR19" s="48">
        <f t="shared" si="9"/>
        <v>1.2404484E-3</v>
      </c>
      <c r="BX19" s="48">
        <f t="shared" si="10"/>
        <v>1.4945956E-3</v>
      </c>
      <c r="CD19" s="48">
        <f t="shared" si="11"/>
        <v>1.3322500000002739E-5</v>
      </c>
      <c r="CJ19" s="48">
        <f t="shared" si="12"/>
        <v>2.2467599999999683E-5</v>
      </c>
      <c r="CP19" s="48">
        <f t="shared" si="13"/>
        <v>7.3712249999999594E-4</v>
      </c>
      <c r="CV19" s="48">
        <f t="shared" si="14"/>
        <v>1.0634120999999999E-3</v>
      </c>
      <c r="EB19" s="77" t="s">
        <v>106</v>
      </c>
      <c r="EC19" s="78">
        <f>COUNTIF(E5:E104, "&lt;=0,231")-SUM(EC7:EC18)</f>
        <v>2</v>
      </c>
      <c r="ED19" s="12"/>
      <c r="EE19" s="12"/>
      <c r="EF19" s="12"/>
    </row>
    <row r="20" spans="1:136" x14ac:dyDescent="0.25">
      <c r="A20" s="50">
        <v>16</v>
      </c>
      <c r="B20" s="25">
        <v>0.79</v>
      </c>
      <c r="C20" s="42">
        <v>0.56399999999999995</v>
      </c>
      <c r="D20" s="42">
        <v>0.20399999999999999</v>
      </c>
      <c r="E20" s="42">
        <v>6.5000000000000002E-2</v>
      </c>
      <c r="AH20" s="48">
        <f t="shared" si="3"/>
        <v>5.12655999999992E-5</v>
      </c>
      <c r="AN20" s="48">
        <f t="shared" si="4"/>
        <v>1.2633759999999814E-4</v>
      </c>
      <c r="AT20" s="48">
        <f>($D20-AS$5)^2</f>
        <v>1.1289600000000199E-5</v>
      </c>
      <c r="AZ20" s="48">
        <f t="shared" si="6"/>
        <v>1.2365440000000011E-4</v>
      </c>
      <c r="BF20" s="48">
        <f t="shared" si="7"/>
        <v>1.0322559999999667E-4</v>
      </c>
      <c r="BL20" s="48">
        <f t="shared" si="8"/>
        <v>1.5425639999999414E-4</v>
      </c>
      <c r="BR20" s="48">
        <f t="shared" si="9"/>
        <v>4.8400000000011319E-8</v>
      </c>
      <c r="BX20" s="48">
        <f t="shared" si="10"/>
        <v>7.4995600000000024E-5</v>
      </c>
      <c r="CD20" s="48">
        <f t="shared" si="11"/>
        <v>1.5252249999999108E-4</v>
      </c>
      <c r="CJ20" s="48">
        <f t="shared" si="12"/>
        <v>1.1534759999999701E-4</v>
      </c>
      <c r="CP20" s="48">
        <f>($D20-CO$5)^2</f>
        <v>6.1622500000000808E-5</v>
      </c>
      <c r="CV20" s="48">
        <f t="shared" si="14"/>
        <v>6.8121000000000063E-6</v>
      </c>
    </row>
    <row r="21" spans="1:136" x14ac:dyDescent="0.25">
      <c r="A21" s="50">
        <v>17</v>
      </c>
      <c r="B21" s="25">
        <v>0.79300000000000004</v>
      </c>
      <c r="C21" s="42">
        <v>0.57199999999999995</v>
      </c>
      <c r="D21" s="42">
        <v>0.221</v>
      </c>
      <c r="E21" s="42">
        <v>7.5999999999999998E-2</v>
      </c>
      <c r="AH21" s="48">
        <f t="shared" si="3"/>
        <v>1.0322559999999892E-4</v>
      </c>
      <c r="AN21" s="48">
        <f t="shared" si="4"/>
        <v>3.7017759999999708E-4</v>
      </c>
      <c r="AT21" s="48">
        <f t="shared" si="5"/>
        <v>1.8604959999999962E-4</v>
      </c>
      <c r="AZ21" s="48">
        <f t="shared" si="6"/>
        <v>1.4400000000002157E-8</v>
      </c>
      <c r="BF21" s="48">
        <f t="shared" si="7"/>
        <v>1.7318559999999575E-4</v>
      </c>
      <c r="BL21" s="48">
        <f t="shared" si="8"/>
        <v>4.1697639999999065E-4</v>
      </c>
      <c r="BR21" s="48">
        <f t="shared" si="9"/>
        <v>2.8156839999999965E-4</v>
      </c>
      <c r="BX21" s="48">
        <f t="shared" si="10"/>
        <v>5.475599999999976E-6</v>
      </c>
      <c r="CD21" s="48">
        <f t="shared" si="11"/>
        <v>2.35622499999989E-4</v>
      </c>
      <c r="CJ21" s="48">
        <f t="shared" si="12"/>
        <v>3.5118759999999504E-4</v>
      </c>
      <c r="CP21" s="48">
        <f t="shared" si="13"/>
        <v>6.1752250000000333E-4</v>
      </c>
      <c r="CV21" s="48">
        <f t="shared" si="14"/>
        <v>7.0392099999999912E-5</v>
      </c>
    </row>
    <row r="22" spans="1:136" x14ac:dyDescent="0.25">
      <c r="A22" s="50">
        <v>18</v>
      </c>
      <c r="B22" s="25">
        <v>0.78800000000000003</v>
      </c>
      <c r="C22" s="42">
        <v>0.54800000000000004</v>
      </c>
      <c r="D22" s="42">
        <v>0.21199999999999999</v>
      </c>
      <c r="E22" s="42">
        <v>8.8999999999999996E-2</v>
      </c>
      <c r="AH22" s="48">
        <f t="shared" si="3"/>
        <v>2.6625599999999405E-5</v>
      </c>
      <c r="AN22" s="48">
        <f t="shared" si="4"/>
        <v>2.2657599999999873E-5</v>
      </c>
      <c r="AT22" s="48">
        <f t="shared" si="5"/>
        <v>2.1529599999999791E-5</v>
      </c>
      <c r="AZ22" s="48">
        <f t="shared" si="6"/>
        <v>1.6589439999999971E-4</v>
      </c>
      <c r="BF22" s="48">
        <f t="shared" si="7"/>
        <v>6.6585599999997291E-5</v>
      </c>
      <c r="BL22" s="48">
        <f t="shared" si="8"/>
        <v>1.2816400000000993E-5</v>
      </c>
      <c r="BR22" s="48">
        <f t="shared" si="9"/>
        <v>6.052839999999971E-5</v>
      </c>
      <c r="BX22" s="48">
        <f t="shared" si="10"/>
        <v>2.3531559999999976E-4</v>
      </c>
      <c r="CD22" s="48">
        <f t="shared" si="11"/>
        <v>1.0712249999999249E-4</v>
      </c>
      <c r="CJ22" s="48">
        <f t="shared" si="12"/>
        <v>2.7667600000000446E-5</v>
      </c>
      <c r="CP22" s="48">
        <f t="shared" si="13"/>
        <v>2.5122250000000185E-4</v>
      </c>
      <c r="CV22" s="48">
        <f t="shared" si="14"/>
        <v>4.5753209999999968E-4</v>
      </c>
    </row>
    <row r="23" spans="1:136" x14ac:dyDescent="0.25">
      <c r="A23" s="50">
        <v>19</v>
      </c>
      <c r="B23" s="25">
        <v>0.78200000000000003</v>
      </c>
      <c r="C23" s="42">
        <v>0.56399999999999995</v>
      </c>
      <c r="D23" s="42">
        <v>0.19400000000000001</v>
      </c>
      <c r="E23" s="42">
        <v>7.5999999999999998E-2</v>
      </c>
      <c r="AH23" s="48">
        <f t="shared" si="3"/>
        <v>7.0560000000010574E-7</v>
      </c>
      <c r="AN23" s="48">
        <f t="shared" si="4"/>
        <v>1.2633759999999814E-4</v>
      </c>
      <c r="AT23" s="48">
        <f t="shared" si="5"/>
        <v>1.7848960000000028E-4</v>
      </c>
      <c r="AZ23" s="48">
        <f t="shared" si="6"/>
        <v>1.4400000000002157E-8</v>
      </c>
      <c r="BF23" s="48">
        <f t="shared" si="7"/>
        <v>4.6655999999992604E-6</v>
      </c>
      <c r="BL23" s="48">
        <f t="shared" si="8"/>
        <v>1.5425639999999414E-4</v>
      </c>
      <c r="BR23" s="48">
        <f t="shared" si="9"/>
        <v>1.0444840000000014E-4</v>
      </c>
      <c r="BX23" s="48">
        <f t="shared" si="10"/>
        <v>5.475599999999976E-6</v>
      </c>
      <c r="CD23" s="48">
        <f t="shared" si="11"/>
        <v>1.8922499999996799E-5</v>
      </c>
      <c r="CJ23" s="48">
        <f t="shared" si="12"/>
        <v>1.1534759999999701E-4</v>
      </c>
      <c r="CP23" s="48">
        <f t="shared" si="13"/>
        <v>4.6224999999996978E-6</v>
      </c>
      <c r="CV23" s="48">
        <f t="shared" si="14"/>
        <v>7.0392099999999912E-5</v>
      </c>
    </row>
    <row r="24" spans="1:136" x14ac:dyDescent="0.25">
      <c r="A24" s="50">
        <v>20</v>
      </c>
      <c r="B24" s="25">
        <v>0.76300000000000001</v>
      </c>
      <c r="C24" s="42">
        <v>0.53700000000000003</v>
      </c>
      <c r="D24" s="42">
        <v>0.17599999999999999</v>
      </c>
      <c r="E24" s="42">
        <v>5.2999999999999999E-2</v>
      </c>
      <c r="AH24" s="48">
        <f t="shared" si="3"/>
        <v>3.9362560000000317E-4</v>
      </c>
      <c r="AN24" s="48">
        <f t="shared" si="4"/>
        <v>2.4837759999999986E-4</v>
      </c>
      <c r="AT24" s="48">
        <f t="shared" si="5"/>
        <v>9.8344960000000168E-4</v>
      </c>
      <c r="AZ24" s="48">
        <f t="shared" si="6"/>
        <v>5.3453440000000038E-4</v>
      </c>
      <c r="BF24" s="48">
        <f t="shared" si="7"/>
        <v>2.8358560000000632E-4</v>
      </c>
      <c r="BL24" s="48">
        <f t="shared" si="8"/>
        <v>2.1257640000000433E-4</v>
      </c>
      <c r="BR24" s="48">
        <f t="shared" si="9"/>
        <v>7.9636840000000132E-4</v>
      </c>
      <c r="BX24" s="48">
        <f t="shared" si="10"/>
        <v>4.2683560000000018E-4</v>
      </c>
      <c r="CD24" s="48">
        <f t="shared" si="11"/>
        <v>2.1462250000001129E-4</v>
      </c>
      <c r="CJ24" s="48">
        <f t="shared" si="12"/>
        <v>2.6438760000000171E-4</v>
      </c>
      <c r="CP24" s="48">
        <f t="shared" si="13"/>
        <v>4.0602249999999781E-4</v>
      </c>
      <c r="CV24" s="48">
        <f t="shared" si="14"/>
        <v>2.1345210000000013E-4</v>
      </c>
    </row>
    <row r="25" spans="1:136" x14ac:dyDescent="0.25">
      <c r="A25" s="50">
        <v>21</v>
      </c>
      <c r="B25" s="25">
        <v>0.74099999999999999</v>
      </c>
      <c r="C25" s="42">
        <v>0.49199999999999999</v>
      </c>
      <c r="D25" s="42">
        <v>0.124</v>
      </c>
      <c r="E25" s="42">
        <v>3.2000000000000001E-2</v>
      </c>
      <c r="AH25" s="48">
        <f t="shared" si="3"/>
        <v>1.7505856000000083E-3</v>
      </c>
      <c r="AN25" s="48">
        <f t="shared" si="4"/>
        <v>3.6917776000000044E-3</v>
      </c>
      <c r="AT25" s="48">
        <f t="shared" si="5"/>
        <v>6.9488896000000026E-3</v>
      </c>
      <c r="AZ25" s="48">
        <f t="shared" si="6"/>
        <v>1.9465744000000005E-3</v>
      </c>
      <c r="BF25" s="48">
        <f t="shared" si="7"/>
        <v>1.5085456000000161E-3</v>
      </c>
      <c r="BL25" s="48">
        <f t="shared" si="8"/>
        <v>3.5497764000000224E-3</v>
      </c>
      <c r="BR25" s="48">
        <f t="shared" si="9"/>
        <v>6.4352484000000021E-3</v>
      </c>
      <c r="BX25" s="48">
        <f t="shared" si="10"/>
        <v>1.7355556000000002E-3</v>
      </c>
      <c r="CD25" s="48">
        <f t="shared" si="11"/>
        <v>1.3432225000000297E-3</v>
      </c>
      <c r="CJ25" s="48">
        <f t="shared" si="12"/>
        <v>3.7527876000000111E-3</v>
      </c>
      <c r="CP25" s="48">
        <f t="shared" si="13"/>
        <v>5.2056224999999911E-3</v>
      </c>
      <c r="CV25" s="48">
        <f t="shared" si="14"/>
        <v>1.2680721000000001E-3</v>
      </c>
    </row>
    <row r="26" spans="1:136" x14ac:dyDescent="0.25">
      <c r="A26" s="50">
        <v>22</v>
      </c>
      <c r="B26" s="25">
        <v>0.79600000000000004</v>
      </c>
      <c r="C26" s="42">
        <v>0.59</v>
      </c>
      <c r="D26" s="42">
        <v>0.29299999999999998</v>
      </c>
      <c r="E26" s="42">
        <v>0.105</v>
      </c>
      <c r="AH26" s="48">
        <f t="shared" si="3"/>
        <v>1.7318559999999868E-4</v>
      </c>
      <c r="AN26" s="48">
        <f t="shared" si="4"/>
        <v>1.3868175999999955E-3</v>
      </c>
      <c r="AT26" s="48">
        <f t="shared" si="5"/>
        <v>7.3342095999999945E-3</v>
      </c>
      <c r="AZ26" s="48">
        <f t="shared" si="6"/>
        <v>8.3405439999999936E-4</v>
      </c>
      <c r="BF26" s="48">
        <f t="shared" si="7"/>
        <v>2.6114559999999485E-4</v>
      </c>
      <c r="BL26" s="48">
        <f t="shared" si="8"/>
        <v>1.4760963999999837E-3</v>
      </c>
      <c r="BR26" s="48">
        <f t="shared" si="9"/>
        <v>7.881888399999995E-3</v>
      </c>
      <c r="BX26" s="48">
        <f t="shared" si="10"/>
        <v>9.821955999999995E-4</v>
      </c>
      <c r="CD26" s="48">
        <f t="shared" si="11"/>
        <v>3.3672249999998696E-4</v>
      </c>
      <c r="CJ26" s="48">
        <f t="shared" si="12"/>
        <v>1.3498275999999914E-3</v>
      </c>
      <c r="CP26" s="48">
        <f t="shared" si="13"/>
        <v>9.379922500000009E-3</v>
      </c>
      <c r="CV26" s="48">
        <f t="shared" si="14"/>
        <v>1.3980120999999995E-3</v>
      </c>
    </row>
    <row r="27" spans="1:136" x14ac:dyDescent="0.25">
      <c r="A27" s="50">
        <v>23</v>
      </c>
      <c r="B27" s="25">
        <v>0.79900000000000004</v>
      </c>
      <c r="C27" s="42">
        <v>0.56599999999999995</v>
      </c>
      <c r="D27" s="42">
        <v>0.23200000000000001</v>
      </c>
      <c r="E27" s="42">
        <v>9.0999999999999998E-2</v>
      </c>
      <c r="AH27" s="48">
        <f t="shared" si="3"/>
        <v>2.6114559999999848E-4</v>
      </c>
      <c r="AN27" s="48">
        <f t="shared" si="4"/>
        <v>1.7529759999999783E-4</v>
      </c>
      <c r="AT27" s="48">
        <f t="shared" si="5"/>
        <v>6.0712959999999975E-4</v>
      </c>
      <c r="AZ27" s="48">
        <f t="shared" si="6"/>
        <v>2.2141439999999972E-4</v>
      </c>
      <c r="BF27" s="48">
        <f t="shared" si="7"/>
        <v>3.6710559999999403E-4</v>
      </c>
      <c r="BL27" s="48">
        <f t="shared" si="8"/>
        <v>2.0793639999999326E-4</v>
      </c>
      <c r="BR27" s="48">
        <f t="shared" si="9"/>
        <v>7.7172839999999998E-4</v>
      </c>
      <c r="BX27" s="48">
        <f t="shared" si="10"/>
        <v>3.006755999999998E-4</v>
      </c>
      <c r="CD27" s="48">
        <f t="shared" si="11"/>
        <v>4.5582249999998492E-4</v>
      </c>
      <c r="CJ27" s="48">
        <f t="shared" si="12"/>
        <v>1.6230759999999651E-4</v>
      </c>
      <c r="CP27" s="48">
        <f t="shared" si="13"/>
        <v>1.2852225000000055E-3</v>
      </c>
      <c r="CV27" s="48">
        <f t="shared" si="14"/>
        <v>5.4709209999999971E-4</v>
      </c>
    </row>
    <row r="28" spans="1:136" x14ac:dyDescent="0.25">
      <c r="A28" s="50">
        <v>24</v>
      </c>
      <c r="B28" s="25">
        <v>0.79700000000000004</v>
      </c>
      <c r="C28" s="42">
        <v>0.59099999999999997</v>
      </c>
      <c r="D28" s="42">
        <v>0.30199999999999999</v>
      </c>
      <c r="E28" s="42">
        <v>0.128</v>
      </c>
      <c r="AH28" s="48">
        <f t="shared" si="3"/>
        <v>2.005055999999986E-4</v>
      </c>
      <c r="AN28" s="48">
        <f t="shared" si="4"/>
        <v>1.4622975999999954E-3</v>
      </c>
      <c r="AT28" s="48">
        <f t="shared" si="5"/>
        <v>8.9567295999999959E-3</v>
      </c>
      <c r="AZ28" s="48">
        <f t="shared" si="6"/>
        <v>2.6915343999999995E-3</v>
      </c>
      <c r="BF28" s="48">
        <f t="shared" si="7"/>
        <v>2.9446559999999456E-4</v>
      </c>
      <c r="BL28" s="48">
        <f t="shared" si="8"/>
        <v>1.5539363999999833E-3</v>
      </c>
      <c r="BR28" s="48">
        <f t="shared" si="9"/>
        <v>9.5609283999999965E-3</v>
      </c>
      <c r="BX28" s="48">
        <f t="shared" si="10"/>
        <v>2.9528355999999998E-3</v>
      </c>
      <c r="CD28" s="48">
        <f t="shared" si="11"/>
        <v>3.7442249999998625E-4</v>
      </c>
      <c r="CJ28" s="48">
        <f t="shared" si="12"/>
        <v>1.4243075999999914E-3</v>
      </c>
      <c r="CP28" s="48">
        <f t="shared" si="13"/>
        <v>1.1204222500000012E-2</v>
      </c>
      <c r="CV28" s="48">
        <f t="shared" si="14"/>
        <v>3.6469520999999998E-3</v>
      </c>
    </row>
    <row r="29" spans="1:136" x14ac:dyDescent="0.25">
      <c r="A29" s="50">
        <v>25</v>
      </c>
      <c r="B29" s="25">
        <v>0.78700000000000003</v>
      </c>
      <c r="C29" s="42">
        <v>0.59799999999999998</v>
      </c>
      <c r="D29" s="42">
        <v>0.19</v>
      </c>
      <c r="E29" s="42">
        <v>0.08</v>
      </c>
      <c r="AH29" s="48">
        <f t="shared" si="3"/>
        <v>1.7305599999999515E-5</v>
      </c>
      <c r="AN29" s="48">
        <f t="shared" si="4"/>
        <v>2.0466575999999953E-3</v>
      </c>
      <c r="AT29" s="48">
        <f>($D29-AS$5)^2</f>
        <v>3.0136960000000048E-4</v>
      </c>
      <c r="AZ29" s="48">
        <f t="shared" si="6"/>
        <v>1.5054399999999957E-5</v>
      </c>
      <c r="BF29" s="48">
        <f t="shared" si="7"/>
        <v>5.1265599999997614E-5</v>
      </c>
      <c r="BL29" s="48">
        <f t="shared" si="8"/>
        <v>2.154816399999981E-3</v>
      </c>
      <c r="BR29" s="48">
        <f t="shared" si="9"/>
        <v>2.022084000000003E-4</v>
      </c>
      <c r="BX29" s="48">
        <f t="shared" si="10"/>
        <v>4.0195599999999978E-5</v>
      </c>
      <c r="CD29" s="48">
        <f t="shared" si="11"/>
        <v>8.7422499999993195E-5</v>
      </c>
      <c r="CJ29" s="48">
        <f t="shared" si="12"/>
        <v>2.0016675999999902E-3</v>
      </c>
      <c r="CP29" s="48">
        <f t="shared" si="13"/>
        <v>3.7822499999999179E-5</v>
      </c>
      <c r="CV29" s="48">
        <f t="shared" si="14"/>
        <v>1.5351209999999997E-4</v>
      </c>
    </row>
    <row r="30" spans="1:136" x14ac:dyDescent="0.25">
      <c r="A30" s="50">
        <v>26</v>
      </c>
      <c r="B30" s="25">
        <v>0.78</v>
      </c>
      <c r="C30" s="42">
        <v>0.55300000000000005</v>
      </c>
      <c r="D30" s="42">
        <v>0.19500000000000001</v>
      </c>
      <c r="E30" s="42">
        <v>8.1000000000000003E-2</v>
      </c>
      <c r="BF30" s="48">
        <f t="shared" si="7"/>
        <v>2.5599999999944623E-8</v>
      </c>
      <c r="BL30" s="48">
        <f t="shared" si="8"/>
        <v>2.0163999999996187E-6</v>
      </c>
      <c r="BR30" s="48">
        <f t="shared" si="9"/>
        <v>8.5008400000000106E-5</v>
      </c>
      <c r="BX30" s="48">
        <f t="shared" si="10"/>
        <v>5.3875599999999989E-5</v>
      </c>
      <c r="CD30" s="48">
        <f t="shared" si="11"/>
        <v>5.522499999998262E-6</v>
      </c>
      <c r="CJ30" s="48">
        <f>($C30-CI$5)^2</f>
        <v>6.7600000000019743E-8</v>
      </c>
      <c r="CP30" s="48">
        <f t="shared" si="13"/>
        <v>1.3224999999998364E-6</v>
      </c>
      <c r="CV30" s="48">
        <f t="shared" si="14"/>
        <v>1.7929209999999998E-4</v>
      </c>
    </row>
    <row r="31" spans="1:136" x14ac:dyDescent="0.25">
      <c r="A31" s="50">
        <v>27</v>
      </c>
      <c r="B31" s="25">
        <v>0.76700000000000002</v>
      </c>
      <c r="C31" s="42">
        <v>0.55300000000000005</v>
      </c>
      <c r="D31" s="42">
        <v>0.14799999999999999</v>
      </c>
      <c r="E31" s="42">
        <v>4.4999999999999998E-2</v>
      </c>
      <c r="BF31" s="48">
        <f t="shared" si="7"/>
        <v>1.6486560000000475E-4</v>
      </c>
      <c r="BL31" s="48">
        <f t="shared" si="8"/>
        <v>2.0163999999996187E-6</v>
      </c>
      <c r="BR31" s="48">
        <f t="shared" si="9"/>
        <v>3.1606884000000023E-3</v>
      </c>
      <c r="BX31" s="48">
        <f t="shared" si="10"/>
        <v>8.2139560000000025E-4</v>
      </c>
      <c r="CD31" s="48">
        <f t="shared" si="11"/>
        <v>1.1342250000000813E-4</v>
      </c>
      <c r="CJ31" s="48">
        <f t="shared" si="12"/>
        <v>6.7600000000019743E-8</v>
      </c>
      <c r="CP31" s="48">
        <f t="shared" si="13"/>
        <v>2.3184224999999946E-3</v>
      </c>
      <c r="CV31" s="48">
        <f t="shared" si="14"/>
        <v>5.1121210000000018E-4</v>
      </c>
    </row>
    <row r="32" spans="1:136" x14ac:dyDescent="0.25">
      <c r="A32" s="50">
        <v>28</v>
      </c>
      <c r="B32" s="25">
        <v>0.77900000000000003</v>
      </c>
      <c r="C32" s="42">
        <v>0.51800000000000002</v>
      </c>
      <c r="D32" s="42">
        <v>0.185</v>
      </c>
      <c r="E32" s="42">
        <v>8.3000000000000004E-2</v>
      </c>
      <c r="BF32" s="48">
        <f t="shared" si="7"/>
        <v>7.0560000000029219E-7</v>
      </c>
      <c r="BL32" s="48">
        <f t="shared" si="8"/>
        <v>1.1276164000000111E-3</v>
      </c>
      <c r="BR32" s="48">
        <f t="shared" si="9"/>
        <v>3.6940840000000057E-4</v>
      </c>
      <c r="BX32" s="48">
        <f t="shared" si="10"/>
        <v>8.7235600000000016E-5</v>
      </c>
      <c r="CD32" s="48">
        <f t="shared" si="11"/>
        <v>1.8224999999989991E-6</v>
      </c>
      <c r="CJ32" s="48">
        <f t="shared" si="12"/>
        <v>1.2432676000000049E-3</v>
      </c>
      <c r="CP32" s="48">
        <f t="shared" si="13"/>
        <v>1.2432249999999861E-4</v>
      </c>
      <c r="CV32" s="48">
        <f t="shared" si="14"/>
        <v>2.3685210000000002E-4</v>
      </c>
    </row>
    <row r="33" spans="1:142" x14ac:dyDescent="0.25">
      <c r="A33" s="50">
        <v>29</v>
      </c>
      <c r="B33" s="25">
        <v>0.72699999999999998</v>
      </c>
      <c r="C33" s="42">
        <v>0.48099999999999998</v>
      </c>
      <c r="D33" s="42">
        <v>8.5999999999999993E-2</v>
      </c>
      <c r="E33" s="42">
        <v>1.7999999999999999E-2</v>
      </c>
      <c r="BF33" s="48">
        <f t="shared" si="7"/>
        <v>2.7920656000000234E-3</v>
      </c>
      <c r="BL33" s="48">
        <f t="shared" si="8"/>
        <v>4.9815364000000278E-3</v>
      </c>
      <c r="BR33" s="48">
        <f t="shared" si="9"/>
        <v>1.3975968400000005E-2</v>
      </c>
      <c r="BX33" s="48">
        <f t="shared" si="10"/>
        <v>3.0980356000000001E-3</v>
      </c>
      <c r="CD33" s="48">
        <f t="shared" si="11"/>
        <v>2.5654225000000422E-3</v>
      </c>
      <c r="CJ33" s="48">
        <f t="shared" si="12"/>
        <v>5.2215076000000143E-3</v>
      </c>
      <c r="CP33" s="48">
        <f t="shared" si="13"/>
        <v>1.2133022499999988E-2</v>
      </c>
      <c r="CV33" s="48">
        <f t="shared" si="14"/>
        <v>2.4611521000000003E-3</v>
      </c>
    </row>
    <row r="34" spans="1:142" x14ac:dyDescent="0.25">
      <c r="A34" s="50">
        <v>30</v>
      </c>
      <c r="B34" s="25">
        <v>0.76200000000000001</v>
      </c>
      <c r="C34" s="42">
        <v>0.53400000000000003</v>
      </c>
      <c r="D34" s="42">
        <v>0.20100000000000001</v>
      </c>
      <c r="E34" s="42">
        <v>5.7000000000000002E-2</v>
      </c>
      <c r="BF34" s="48">
        <f t="shared" si="7"/>
        <v>3.1826560000000674E-4</v>
      </c>
      <c r="BL34" s="48">
        <f t="shared" si="8"/>
        <v>3.0905640000000533E-4</v>
      </c>
      <c r="BR34" s="48">
        <f>($D34-BQ$5)^2</f>
        <v>1.0368400000000004E-5</v>
      </c>
      <c r="BX34" s="48">
        <f t="shared" si="10"/>
        <v>2.7755560000000006E-4</v>
      </c>
      <c r="CD34" s="48">
        <f t="shared" si="11"/>
        <v>2.4492250000001205E-4</v>
      </c>
      <c r="CJ34" s="48">
        <f t="shared" si="12"/>
        <v>3.709476000000021E-4</v>
      </c>
      <c r="CP34" s="48">
        <f t="shared" si="13"/>
        <v>2.3522500000000743E-5</v>
      </c>
      <c r="CV34" s="48">
        <f t="shared" si="14"/>
        <v>1.1257210000000003E-4</v>
      </c>
      <c r="EL34" t="s">
        <v>109</v>
      </c>
    </row>
    <row r="35" spans="1:142" x14ac:dyDescent="0.25">
      <c r="A35" s="50">
        <v>31</v>
      </c>
      <c r="B35" s="25">
        <v>0.79100000000000004</v>
      </c>
      <c r="C35" s="42">
        <v>0.56799999999999995</v>
      </c>
      <c r="D35" s="42">
        <v>0.186</v>
      </c>
      <c r="E35" s="42">
        <v>6.7000000000000004E-2</v>
      </c>
      <c r="BF35" s="48">
        <f t="shared" si="7"/>
        <v>1.2454559999999635E-4</v>
      </c>
      <c r="BL35" s="48">
        <f t="shared" si="8"/>
        <v>2.6961639999999236E-4</v>
      </c>
      <c r="BR35" s="48">
        <f t="shared" si="9"/>
        <v>3.3196840000000049E-4</v>
      </c>
      <c r="BX35" s="48">
        <f t="shared" si="10"/>
        <v>4.4355599999999993E-5</v>
      </c>
      <c r="CD35" s="48">
        <f t="shared" si="11"/>
        <v>1.7822249999999037E-4</v>
      </c>
      <c r="CJ35" s="48">
        <f t="shared" si="12"/>
        <v>2.17267599999996E-4</v>
      </c>
      <c r="CP35" s="48">
        <f t="shared" si="13"/>
        <v>1.0302249999999872E-4</v>
      </c>
      <c r="CV35" s="48">
        <f t="shared" si="14"/>
        <v>3.7209999999999932E-7</v>
      </c>
    </row>
    <row r="36" spans="1:142" x14ac:dyDescent="0.25">
      <c r="A36" s="50">
        <v>32</v>
      </c>
      <c r="B36" s="25">
        <v>0.80500000000000005</v>
      </c>
      <c r="C36" s="42">
        <v>0.56299999999999994</v>
      </c>
      <c r="D36" s="42">
        <v>0.28199999999999997</v>
      </c>
      <c r="E36" s="42">
        <v>8.5999999999999993E-2</v>
      </c>
      <c r="BF36" s="48">
        <f t="shared" si="7"/>
        <v>6.3302559999999246E-4</v>
      </c>
      <c r="BL36" s="48">
        <f t="shared" si="8"/>
        <v>1.3041639999999461E-4</v>
      </c>
      <c r="BR36" s="48">
        <f t="shared" si="9"/>
        <v>6.0497283999999939E-3</v>
      </c>
      <c r="BX36" s="48">
        <f t="shared" si="10"/>
        <v>1.5227559999999975E-4</v>
      </c>
      <c r="CD36" s="48">
        <f t="shared" si="11"/>
        <v>7.4802249999998097E-4</v>
      </c>
      <c r="CJ36" s="48">
        <f t="shared" si="12"/>
        <v>9.4867599999997275E-5</v>
      </c>
      <c r="CP36" s="48">
        <f t="shared" si="13"/>
        <v>7.3702225000000067E-3</v>
      </c>
      <c r="CV36" s="48">
        <f t="shared" si="14"/>
        <v>3.3819209999999962E-4</v>
      </c>
    </row>
    <row r="37" spans="1:142" x14ac:dyDescent="0.25">
      <c r="A37" s="50">
        <v>33</v>
      </c>
      <c r="B37" s="25">
        <v>0.75</v>
      </c>
      <c r="C37" s="42">
        <v>0.47399999999999998</v>
      </c>
      <c r="D37" s="42">
        <v>0.14899999999999999</v>
      </c>
      <c r="E37" s="42">
        <v>0.03</v>
      </c>
      <c r="BF37" s="48">
        <f t="shared" si="7"/>
        <v>8.9042560000001194E-4</v>
      </c>
      <c r="BL37" s="48">
        <f t="shared" si="8"/>
        <v>6.0186564000000321E-3</v>
      </c>
      <c r="BR37" s="48">
        <f t="shared" si="9"/>
        <v>3.0492484000000019E-3</v>
      </c>
      <c r="BX37" s="48">
        <f t="shared" si="10"/>
        <v>1.9061956000000003E-3</v>
      </c>
      <c r="CD37" s="48">
        <f t="shared" si="11"/>
        <v>7.6452250000002197E-4</v>
      </c>
      <c r="CJ37" s="48">
        <f t="shared" si="12"/>
        <v>6.2821476000000168E-3</v>
      </c>
      <c r="CP37" s="48">
        <f t="shared" si="13"/>
        <v>2.2231224999999947E-3</v>
      </c>
      <c r="CV37" s="48">
        <f t="shared" si="14"/>
        <v>1.4145121000000004E-3</v>
      </c>
    </row>
    <row r="38" spans="1:142" x14ac:dyDescent="0.25">
      <c r="A38" s="50">
        <v>34</v>
      </c>
      <c r="B38" s="25">
        <v>0.80900000000000005</v>
      </c>
      <c r="C38" s="42">
        <v>0.64600000000000002</v>
      </c>
      <c r="D38" s="42">
        <v>0.32600000000000001</v>
      </c>
      <c r="E38" s="42">
        <v>0.152</v>
      </c>
      <c r="BF38" s="48">
        <f t="shared" si="7"/>
        <v>8.5030559999999141E-4</v>
      </c>
      <c r="BL38" s="48">
        <f t="shared" si="8"/>
        <v>8.9151363999999695E-3</v>
      </c>
      <c r="BR38" s="48">
        <f t="shared" si="9"/>
        <v>1.48303684E-2</v>
      </c>
      <c r="BX38" s="48">
        <f t="shared" si="10"/>
        <v>6.1371555999999985E-3</v>
      </c>
      <c r="CD38" s="48">
        <f t="shared" si="11"/>
        <v>9.8282249999997844E-4</v>
      </c>
      <c r="CJ38" s="48">
        <f t="shared" si="12"/>
        <v>8.600707599999988E-3</v>
      </c>
      <c r="CP38" s="48">
        <f t="shared" si="13"/>
        <v>1.686102250000002E-2</v>
      </c>
      <c r="CV38" s="48">
        <f t="shared" si="14"/>
        <v>7.1216720999999986E-3</v>
      </c>
    </row>
    <row r="39" spans="1:142" x14ac:dyDescent="0.25">
      <c r="A39" s="50">
        <v>35</v>
      </c>
      <c r="B39" s="25">
        <v>0.78700000000000003</v>
      </c>
      <c r="C39" s="42">
        <v>0.54200000000000004</v>
      </c>
      <c r="D39" s="42">
        <v>0.183</v>
      </c>
      <c r="E39" s="42">
        <v>4.2000000000000003E-2</v>
      </c>
      <c r="BF39" s="48">
        <f t="shared" si="7"/>
        <v>5.1265599999997614E-5</v>
      </c>
      <c r="BL39" s="48">
        <f t="shared" si="8"/>
        <v>9.1776400000002762E-5</v>
      </c>
      <c r="BR39" s="48">
        <f t="shared" si="9"/>
        <v>4.502884000000007E-4</v>
      </c>
      <c r="BX39" s="48">
        <f t="shared" si="10"/>
        <v>1.0023556000000001E-3</v>
      </c>
      <c r="CD39" s="48">
        <f t="shared" si="11"/>
        <v>8.7422499999993195E-5</v>
      </c>
      <c r="CJ39" s="48">
        <f t="shared" si="12"/>
        <v>1.2678760000000108E-4</v>
      </c>
      <c r="CP39" s="48">
        <f t="shared" si="13"/>
        <v>1.729224999999984E-4</v>
      </c>
      <c r="CV39" s="48">
        <f t="shared" si="14"/>
        <v>6.5587210000000009E-4</v>
      </c>
    </row>
    <row r="40" spans="1:142" x14ac:dyDescent="0.25">
      <c r="A40" s="50">
        <v>36</v>
      </c>
      <c r="B40" s="25">
        <v>0.78100000000000003</v>
      </c>
      <c r="C40" s="42">
        <v>0.56699999999999995</v>
      </c>
      <c r="D40" s="42">
        <v>0.27600000000000002</v>
      </c>
      <c r="E40" s="42">
        <v>0.11600000000000001</v>
      </c>
      <c r="BF40" s="48">
        <f t="shared" si="7"/>
        <v>1.3455999999996005E-6</v>
      </c>
      <c r="BL40" s="48">
        <f t="shared" si="8"/>
        <v>2.3777639999999283E-4</v>
      </c>
      <c r="BR40" s="48">
        <f t="shared" si="9"/>
        <v>5.1523684000000019E-3</v>
      </c>
      <c r="BX40" s="48">
        <f t="shared" si="10"/>
        <v>1.7926756000000003E-3</v>
      </c>
      <c r="CD40" s="48">
        <f t="shared" si="11"/>
        <v>1.1222499999997528E-5</v>
      </c>
      <c r="CJ40" s="48">
        <f t="shared" si="12"/>
        <v>1.8878759999999624E-4</v>
      </c>
      <c r="CP40" s="48">
        <f t="shared" si="13"/>
        <v>6.3760225000000139E-3</v>
      </c>
      <c r="CV40" s="48">
        <f t="shared" si="14"/>
        <v>2.3415921000000004E-3</v>
      </c>
    </row>
    <row r="41" spans="1:142" x14ac:dyDescent="0.25">
      <c r="A41" s="50">
        <v>37</v>
      </c>
      <c r="B41" s="25">
        <v>0.75900000000000001</v>
      </c>
      <c r="C41" s="42">
        <v>0.58899999999999997</v>
      </c>
      <c r="D41" s="42">
        <v>0.129</v>
      </c>
      <c r="E41" s="42">
        <v>2.5000000000000001E-2</v>
      </c>
      <c r="BF41" s="48">
        <f t="shared" si="7"/>
        <v>4.3430560000000797E-4</v>
      </c>
      <c r="BL41" s="48">
        <f t="shared" si="8"/>
        <v>1.400256399999984E-3</v>
      </c>
      <c r="BR41" s="48">
        <f t="shared" si="9"/>
        <v>5.6580484000000016E-3</v>
      </c>
      <c r="BX41" s="48">
        <f t="shared" si="10"/>
        <v>2.3677956E-3</v>
      </c>
      <c r="CD41" s="48">
        <f t="shared" si="11"/>
        <v>3.478225000000145E-4</v>
      </c>
      <c r="CJ41" s="48">
        <f t="shared" si="12"/>
        <v>1.2773475999999916E-3</v>
      </c>
      <c r="CP41" s="48">
        <f t="shared" si="13"/>
        <v>4.509122499999991E-3</v>
      </c>
      <c r="CV41" s="48">
        <f t="shared" si="14"/>
        <v>1.8156121000000001E-3</v>
      </c>
    </row>
    <row r="42" spans="1:142" x14ac:dyDescent="0.25">
      <c r="A42" s="50">
        <v>38</v>
      </c>
      <c r="B42" s="25">
        <v>0.77300000000000002</v>
      </c>
      <c r="C42" s="42">
        <v>0.53</v>
      </c>
      <c r="D42" s="42">
        <v>0.128</v>
      </c>
      <c r="E42" s="42">
        <v>2.9000000000000001E-2</v>
      </c>
      <c r="BF42" s="48">
        <f t="shared" si="7"/>
        <v>4.6785600000002454E-5</v>
      </c>
      <c r="BL42" s="48">
        <f t="shared" si="8"/>
        <v>4.6569640000000668E-4</v>
      </c>
      <c r="BR42" s="48">
        <f t="shared" si="9"/>
        <v>5.8094884000000017E-3</v>
      </c>
      <c r="BX42" s="48">
        <f t="shared" si="10"/>
        <v>1.9945156000000003E-3</v>
      </c>
      <c r="CD42" s="48">
        <f t="shared" si="11"/>
        <v>2.1622500000003498E-5</v>
      </c>
      <c r="CJ42" s="48">
        <f t="shared" si="12"/>
        <v>5.4102760000000272E-4</v>
      </c>
      <c r="CP42" s="48">
        <f t="shared" si="13"/>
        <v>4.6444224999999907E-3</v>
      </c>
      <c r="CV42" s="48">
        <f t="shared" si="14"/>
        <v>1.4907321000000005E-3</v>
      </c>
    </row>
    <row r="43" spans="1:142" x14ac:dyDescent="0.25">
      <c r="A43" s="50">
        <v>39</v>
      </c>
      <c r="B43" s="25">
        <v>0.79</v>
      </c>
      <c r="C43" s="42">
        <v>0.55400000000000005</v>
      </c>
      <c r="D43" s="42">
        <v>0.19600000000000001</v>
      </c>
      <c r="E43" s="42">
        <v>7.9000000000000001E-2</v>
      </c>
      <c r="BF43" s="48">
        <f t="shared" si="7"/>
        <v>1.0322559999999667E-4</v>
      </c>
      <c r="BL43" s="48">
        <f t="shared" si="8"/>
        <v>5.8563999999993549E-6</v>
      </c>
      <c r="BR43" s="48">
        <f t="shared" si="9"/>
        <v>6.7568400000000083E-5</v>
      </c>
      <c r="BX43" s="48">
        <f t="shared" si="10"/>
        <v>2.8515599999999975E-5</v>
      </c>
      <c r="CD43" s="48">
        <f t="shared" si="11"/>
        <v>1.5252249999999108E-4</v>
      </c>
      <c r="CJ43" s="48">
        <f>($C43-CI$5)^2</f>
        <v>5.4759999999994511E-7</v>
      </c>
      <c r="CP43" s="48">
        <f t="shared" si="13"/>
        <v>2.249999999997839E-8</v>
      </c>
      <c r="CV43" s="48">
        <f t="shared" si="14"/>
        <v>1.2973209999999995E-4</v>
      </c>
    </row>
    <row r="44" spans="1:142" x14ac:dyDescent="0.25">
      <c r="A44" s="50">
        <v>40</v>
      </c>
      <c r="B44" s="25">
        <v>0.76200000000000001</v>
      </c>
      <c r="C44" s="42">
        <v>0.50900000000000001</v>
      </c>
      <c r="D44" s="42">
        <v>0.16900000000000001</v>
      </c>
      <c r="E44" s="42">
        <v>3.9E-2</v>
      </c>
      <c r="BF44" s="48">
        <f t="shared" si="7"/>
        <v>3.1826560000000674E-4</v>
      </c>
      <c r="BL44" s="48">
        <f t="shared" si="8"/>
        <v>1.8130564000000148E-3</v>
      </c>
      <c r="BR44" s="48">
        <f t="shared" si="9"/>
        <v>1.2404484E-3</v>
      </c>
      <c r="BX44" s="48">
        <f t="shared" si="10"/>
        <v>1.2013156000000003E-3</v>
      </c>
      <c r="CD44" s="48">
        <f t="shared" si="11"/>
        <v>2.4492250000001205E-4</v>
      </c>
      <c r="CJ44" s="48">
        <f t="shared" si="12"/>
        <v>1.9589476000000067E-3</v>
      </c>
      <c r="CP44" s="48">
        <f t="shared" si="13"/>
        <v>7.3712249999999594E-4</v>
      </c>
      <c r="CV44" s="48">
        <f t="shared" si="14"/>
        <v>8.1853210000000021E-4</v>
      </c>
    </row>
    <row r="45" spans="1:142" x14ac:dyDescent="0.25">
      <c r="A45" s="50">
        <v>41</v>
      </c>
      <c r="B45" s="25">
        <v>0.78</v>
      </c>
      <c r="C45" s="42">
        <v>0.53500000000000003</v>
      </c>
      <c r="D45" s="42">
        <v>0.15</v>
      </c>
      <c r="E45" s="42">
        <v>4.4999999999999998E-2</v>
      </c>
      <c r="BF45" s="48">
        <f t="shared" si="7"/>
        <v>2.5599999999944623E-8</v>
      </c>
      <c r="BL45" s="48">
        <f t="shared" si="8"/>
        <v>2.7489640000000497E-4</v>
      </c>
      <c r="BR45" s="48">
        <f t="shared" si="9"/>
        <v>2.9398084000000018E-3</v>
      </c>
      <c r="BX45" s="48">
        <f t="shared" si="10"/>
        <v>8.2139560000000025E-4</v>
      </c>
      <c r="CD45" s="48">
        <f t="shared" si="11"/>
        <v>5.522499999998262E-6</v>
      </c>
      <c r="CJ45" s="48">
        <f t="shared" si="12"/>
        <v>3.3342760000000196E-4</v>
      </c>
      <c r="CP45" s="48">
        <f t="shared" si="13"/>
        <v>2.1298224999999945E-3</v>
      </c>
      <c r="CV45" s="48">
        <f t="shared" si="14"/>
        <v>5.1121210000000018E-4</v>
      </c>
    </row>
    <row r="46" spans="1:142" x14ac:dyDescent="0.25">
      <c r="A46" s="50">
        <v>42</v>
      </c>
      <c r="B46" s="25">
        <v>0.76100000000000001</v>
      </c>
      <c r="C46" s="42">
        <v>0.53</v>
      </c>
      <c r="D46" s="42">
        <v>0.13600000000000001</v>
      </c>
      <c r="E46" s="42">
        <v>1.7000000000000001E-2</v>
      </c>
      <c r="BF46" s="48">
        <f t="shared" si="7"/>
        <v>3.5494560000000715E-4</v>
      </c>
      <c r="BL46" s="48">
        <f t="shared" si="8"/>
        <v>4.6569640000000668E-4</v>
      </c>
      <c r="BR46" s="48">
        <f t="shared" si="9"/>
        <v>4.6539684000000007E-3</v>
      </c>
      <c r="BX46" s="48">
        <f t="shared" si="10"/>
        <v>3.2103556000000004E-3</v>
      </c>
      <c r="CD46" s="48">
        <f t="shared" si="11"/>
        <v>2.7722250000001289E-4</v>
      </c>
      <c r="CJ46" s="48">
        <f t="shared" si="12"/>
        <v>5.4102760000000272E-4</v>
      </c>
      <c r="CP46" s="48">
        <f t="shared" si="13"/>
        <v>3.6180224999999909E-3</v>
      </c>
      <c r="CV46" s="48">
        <f t="shared" si="14"/>
        <v>2.5613721000000002E-3</v>
      </c>
    </row>
    <row r="47" spans="1:142" x14ac:dyDescent="0.25">
      <c r="A47" s="50">
        <v>43</v>
      </c>
      <c r="B47" s="25">
        <v>0.77</v>
      </c>
      <c r="C47" s="42">
        <v>0.58799999999999997</v>
      </c>
      <c r="D47" s="42">
        <v>0.253</v>
      </c>
      <c r="E47" s="42">
        <v>8.7999999999999995E-2</v>
      </c>
      <c r="BF47" s="48">
        <f t="shared" si="7"/>
        <v>9.6825600000003575E-5</v>
      </c>
      <c r="BL47" s="48">
        <f t="shared" si="8"/>
        <v>1.3264163999999845E-3</v>
      </c>
      <c r="BR47" s="48">
        <f t="shared" si="9"/>
        <v>2.3794883999999992E-3</v>
      </c>
      <c r="BX47" s="48">
        <f t="shared" si="10"/>
        <v>2.0563559999999976E-4</v>
      </c>
      <c r="CD47" s="48">
        <f t="shared" si="11"/>
        <v>5.8522500000005795E-5</v>
      </c>
      <c r="CJ47" s="48">
        <f t="shared" si="12"/>
        <v>1.2068675999999919E-3</v>
      </c>
      <c r="CP47" s="48">
        <f t="shared" si="13"/>
        <v>3.2319225000000075E-3</v>
      </c>
      <c r="CV47" s="48">
        <f t="shared" si="14"/>
        <v>4.1575209999999963E-4</v>
      </c>
    </row>
    <row r="48" spans="1:142" x14ac:dyDescent="0.25">
      <c r="A48" s="50">
        <v>44</v>
      </c>
      <c r="B48" s="25">
        <v>0.749</v>
      </c>
      <c r="C48" s="42">
        <v>0.498</v>
      </c>
      <c r="D48" s="42">
        <v>0.159</v>
      </c>
      <c r="E48" s="42">
        <v>5.7000000000000002E-2</v>
      </c>
      <c r="BF48" s="48">
        <f t="shared" si="7"/>
        <v>9.511056000000124E-4</v>
      </c>
      <c r="BL48" s="48">
        <f t="shared" si="8"/>
        <v>2.8708164000000196E-3</v>
      </c>
      <c r="BR48" s="48">
        <f t="shared" si="9"/>
        <v>2.0448484000000007E-3</v>
      </c>
      <c r="BX48" s="48">
        <f t="shared" si="10"/>
        <v>2.7755560000000006E-4</v>
      </c>
      <c r="CD48" s="48">
        <f t="shared" si="11"/>
        <v>8.2082250000002274E-4</v>
      </c>
      <c r="CJ48" s="48">
        <f t="shared" si="12"/>
        <v>3.0536676000000097E-3</v>
      </c>
      <c r="CP48" s="48">
        <f t="shared" si="13"/>
        <v>1.3801224999999951E-3</v>
      </c>
      <c r="CV48" s="48">
        <f t="shared" si="14"/>
        <v>1.1257210000000003E-4</v>
      </c>
    </row>
    <row r="49" spans="1:100" x14ac:dyDescent="0.25">
      <c r="A49" s="50">
        <v>45</v>
      </c>
      <c r="B49" s="25">
        <v>0.80400000000000005</v>
      </c>
      <c r="C49" s="42">
        <v>0.56799999999999995</v>
      </c>
      <c r="D49" s="42">
        <v>0.36299999999999999</v>
      </c>
      <c r="E49" s="42">
        <v>0.22600000000000001</v>
      </c>
      <c r="BF49" s="48">
        <f t="shared" si="7"/>
        <v>5.8370559999999262E-4</v>
      </c>
      <c r="BL49" s="48">
        <f t="shared" si="8"/>
        <v>2.6961639999999236E-4</v>
      </c>
      <c r="BR49" s="48">
        <f t="shared" si="9"/>
        <v>2.5211088399999991E-2</v>
      </c>
      <c r="BX49" s="48">
        <f t="shared" si="10"/>
        <v>2.3207475599999999E-2</v>
      </c>
      <c r="CD49" s="48">
        <f t="shared" si="11"/>
        <v>6.9432249999998167E-4</v>
      </c>
      <c r="CJ49" s="48">
        <f t="shared" si="12"/>
        <v>2.17267599999996E-4</v>
      </c>
      <c r="CP49" s="48">
        <f t="shared" si="13"/>
        <v>2.7838922500000019E-2</v>
      </c>
      <c r="CV49" s="48">
        <f t="shared" si="14"/>
        <v>2.5087392100000001E-2</v>
      </c>
    </row>
    <row r="50" spans="1:100" x14ac:dyDescent="0.25">
      <c r="A50" s="50">
        <v>46</v>
      </c>
      <c r="B50" s="25">
        <v>0.82399999999999995</v>
      </c>
      <c r="C50" s="42">
        <v>0.60199999999999998</v>
      </c>
      <c r="D50" s="42">
        <v>0.224</v>
      </c>
      <c r="E50" s="42">
        <v>7.9000000000000001E-2</v>
      </c>
      <c r="BF50" s="48">
        <f t="shared" si="7"/>
        <v>1.9501055999999785E-3</v>
      </c>
      <c r="BL50" s="48">
        <f t="shared" si="8"/>
        <v>2.5421763999999795E-3</v>
      </c>
      <c r="BR50" s="48">
        <f t="shared" si="9"/>
        <v>3.9124839999999967E-4</v>
      </c>
      <c r="BX50" s="48">
        <f t="shared" si="10"/>
        <v>2.8515599999999975E-5</v>
      </c>
      <c r="CD50" s="48">
        <f t="shared" si="11"/>
        <v>2.1483224999999592E-3</v>
      </c>
      <c r="CJ50" s="48">
        <f t="shared" si="12"/>
        <v>2.3755875999999895E-3</v>
      </c>
      <c r="CP50" s="48">
        <f t="shared" si="13"/>
        <v>7.7562250000000387E-4</v>
      </c>
      <c r="CV50" s="48">
        <f t="shared" si="14"/>
        <v>1.2973209999999995E-4</v>
      </c>
    </row>
    <row r="51" spans="1:100" x14ac:dyDescent="0.25">
      <c r="A51" s="50">
        <v>47</v>
      </c>
      <c r="B51" s="25">
        <v>0.75800000000000001</v>
      </c>
      <c r="C51" s="42">
        <v>0.505</v>
      </c>
      <c r="D51" s="42">
        <v>0.125</v>
      </c>
      <c r="E51" s="42">
        <v>2.8000000000000001E-2</v>
      </c>
      <c r="BF51" s="48">
        <f t="shared" si="7"/>
        <v>4.7698560000000842E-4</v>
      </c>
      <c r="BL51" s="48">
        <f t="shared" si="8"/>
        <v>2.1696964000000167E-3</v>
      </c>
      <c r="BR51" s="48">
        <f t="shared" si="9"/>
        <v>6.2758084000000018E-3</v>
      </c>
      <c r="BX51" s="48">
        <f t="shared" si="10"/>
        <v>2.0848356000000004E-3</v>
      </c>
      <c r="CD51" s="48">
        <f t="shared" si="11"/>
        <v>3.8612250000001532E-4</v>
      </c>
      <c r="CJ51" s="48">
        <f t="shared" si="12"/>
        <v>2.3290276000000076E-3</v>
      </c>
      <c r="CP51" s="48">
        <f t="shared" si="13"/>
        <v>5.0623224999999912E-3</v>
      </c>
      <c r="CV51" s="48">
        <f t="shared" si="14"/>
        <v>1.5689521000000004E-3</v>
      </c>
    </row>
    <row r="52" spans="1:100" x14ac:dyDescent="0.25">
      <c r="A52" s="50">
        <v>48</v>
      </c>
      <c r="B52" s="25">
        <v>0.77</v>
      </c>
      <c r="C52" s="42">
        <v>0.57199999999999995</v>
      </c>
      <c r="D52" s="42">
        <v>0.28899999999999998</v>
      </c>
      <c r="E52" s="42">
        <v>0.128</v>
      </c>
      <c r="BF52" s="48">
        <f t="shared" si="7"/>
        <v>9.6825600000003575E-5</v>
      </c>
      <c r="BL52" s="48">
        <f t="shared" si="8"/>
        <v>4.1697639999999065E-4</v>
      </c>
      <c r="BR52" s="48">
        <f t="shared" si="9"/>
        <v>7.1876483999999945E-3</v>
      </c>
      <c r="BX52" s="48">
        <f t="shared" si="10"/>
        <v>2.9528355999999998E-3</v>
      </c>
      <c r="CD52" s="48">
        <f t="shared" si="11"/>
        <v>5.8522500000005795E-5</v>
      </c>
      <c r="CJ52" s="48">
        <f t="shared" si="12"/>
        <v>3.5118759999999504E-4</v>
      </c>
      <c r="CP52" s="48">
        <f t="shared" si="13"/>
        <v>8.6211225000000086E-3</v>
      </c>
      <c r="CV52" s="48">
        <f t="shared" si="14"/>
        <v>3.6469520999999998E-3</v>
      </c>
    </row>
    <row r="53" spans="1:100" x14ac:dyDescent="0.25">
      <c r="A53" s="50">
        <v>49</v>
      </c>
      <c r="B53" s="25">
        <v>0.78700000000000003</v>
      </c>
      <c r="C53" s="42">
        <v>0.61299999999999999</v>
      </c>
      <c r="D53" s="42">
        <v>0.255</v>
      </c>
      <c r="E53" s="42">
        <v>8.5000000000000006E-2</v>
      </c>
      <c r="BF53" s="48">
        <f t="shared" si="7"/>
        <v>5.1265599999997614E-5</v>
      </c>
      <c r="BL53" s="48">
        <f t="shared" si="8"/>
        <v>3.7724163999999765E-3</v>
      </c>
      <c r="BR53" s="48">
        <f t="shared" si="9"/>
        <v>2.5786083999999993E-3</v>
      </c>
      <c r="BX53" s="48">
        <f t="shared" si="10"/>
        <v>1.2859560000000005E-4</v>
      </c>
      <c r="CD53" s="48">
        <f t="shared" si="11"/>
        <v>8.7422499999993195E-5</v>
      </c>
      <c r="CJ53" s="48">
        <f t="shared" si="12"/>
        <v>3.5688675999999884E-3</v>
      </c>
      <c r="CP53" s="48">
        <f t="shared" si="13"/>
        <v>3.463322500000008E-3</v>
      </c>
      <c r="CV53" s="48">
        <f t="shared" si="14"/>
        <v>3.0241210000000009E-4</v>
      </c>
    </row>
    <row r="54" spans="1:100" x14ac:dyDescent="0.25">
      <c r="A54" s="50">
        <v>50</v>
      </c>
      <c r="B54" s="25">
        <v>0.79600000000000004</v>
      </c>
      <c r="C54" s="42">
        <v>0.56799999999999995</v>
      </c>
      <c r="D54" s="42">
        <v>0.23400000000000001</v>
      </c>
      <c r="E54" s="42">
        <v>7.8E-2</v>
      </c>
      <c r="BF54" s="48">
        <f t="shared" si="7"/>
        <v>2.6114559999999485E-4</v>
      </c>
      <c r="BL54" s="48">
        <f t="shared" si="8"/>
        <v>2.6961639999999236E-4</v>
      </c>
      <c r="BR54" s="48">
        <f>($D54-BQ$5)^2</f>
        <v>8.868484E-4</v>
      </c>
      <c r="BX54" s="48">
        <f t="shared" si="10"/>
        <v>1.8835599999999969E-5</v>
      </c>
      <c r="CD54" s="48">
        <f t="shared" si="11"/>
        <v>3.3672249999998696E-4</v>
      </c>
      <c r="CJ54" s="48">
        <f t="shared" si="12"/>
        <v>2.17267599999996E-4</v>
      </c>
      <c r="CP54" s="48">
        <f t="shared" si="13"/>
        <v>1.432622500000006E-3</v>
      </c>
      <c r="CV54" s="48">
        <f t="shared" si="14"/>
        <v>1.0795209999999992E-4</v>
      </c>
    </row>
    <row r="55" spans="1:100" x14ac:dyDescent="0.25">
      <c r="A55" s="50">
        <v>51</v>
      </c>
      <c r="B55" s="25">
        <v>0.75800000000000001</v>
      </c>
      <c r="C55" s="42">
        <v>0.51200000000000001</v>
      </c>
      <c r="D55" s="42">
        <v>0.154</v>
      </c>
      <c r="E55" s="42">
        <v>0.04</v>
      </c>
      <c r="CD55" s="48">
        <f t="shared" si="11"/>
        <v>3.8612250000001532E-4</v>
      </c>
      <c r="CJ55" s="48">
        <f t="shared" si="12"/>
        <v>1.7023876000000061E-3</v>
      </c>
      <c r="CP55" s="48">
        <f t="shared" si="13"/>
        <v>1.7766224999999948E-3</v>
      </c>
      <c r="CV55" s="48">
        <f t="shared" si="14"/>
        <v>7.6231210000000016E-4</v>
      </c>
    </row>
    <row r="56" spans="1:100" x14ac:dyDescent="0.25">
      <c r="A56" s="50">
        <v>52</v>
      </c>
      <c r="B56" s="25">
        <v>0.80800000000000005</v>
      </c>
      <c r="C56" s="42">
        <v>0.60899999999999999</v>
      </c>
      <c r="D56" s="42">
        <v>0.24399999999999999</v>
      </c>
      <c r="E56" s="42">
        <v>7.0999999999999994E-2</v>
      </c>
      <c r="CD56" s="48">
        <f t="shared" si="11"/>
        <v>9.2112249999997905E-4</v>
      </c>
      <c r="CJ56" s="48">
        <f t="shared" si="12"/>
        <v>3.106947599999989E-3</v>
      </c>
      <c r="CP56" s="48">
        <f t="shared" si="13"/>
        <v>2.2896225000000056E-3</v>
      </c>
      <c r="CV56" s="48">
        <f t="shared" si="14"/>
        <v>1.1492099999999934E-5</v>
      </c>
    </row>
    <row r="57" spans="1:100" x14ac:dyDescent="0.25">
      <c r="A57" s="50">
        <v>53</v>
      </c>
      <c r="B57" s="25">
        <v>0.78600000000000003</v>
      </c>
      <c r="C57" s="42">
        <v>0.56499999999999995</v>
      </c>
      <c r="D57" s="42">
        <v>0.154</v>
      </c>
      <c r="E57" s="42">
        <v>2.1000000000000001E-2</v>
      </c>
      <c r="CD57" s="48">
        <f t="shared" si="11"/>
        <v>6.9722499999993917E-5</v>
      </c>
      <c r="CJ57" s="48">
        <f t="shared" si="12"/>
        <v>1.3782759999999674E-4</v>
      </c>
      <c r="CP57" s="48">
        <f t="shared" si="13"/>
        <v>1.7766224999999948E-3</v>
      </c>
      <c r="CV57" s="48">
        <f t="shared" si="14"/>
        <v>2.1724920999999999E-3</v>
      </c>
    </row>
    <row r="58" spans="1:100" x14ac:dyDescent="0.25">
      <c r="A58" s="50">
        <v>54</v>
      </c>
      <c r="B58" s="25">
        <v>0.72299999999999998</v>
      </c>
      <c r="C58" s="42">
        <v>0.51200000000000001</v>
      </c>
      <c r="D58" s="42">
        <v>0.11799999999999999</v>
      </c>
      <c r="E58" s="42">
        <v>0.03</v>
      </c>
      <c r="CD58" s="48">
        <f t="shared" si="11"/>
        <v>2.9866225000000461E-3</v>
      </c>
      <c r="CJ58" s="48">
        <f t="shared" si="12"/>
        <v>1.7023876000000061E-3</v>
      </c>
      <c r="CP58" s="48">
        <f t="shared" si="13"/>
        <v>6.1074224999999906E-3</v>
      </c>
      <c r="CV58" s="48">
        <f t="shared" si="14"/>
        <v>1.4145121000000004E-3</v>
      </c>
    </row>
    <row r="59" spans="1:100" x14ac:dyDescent="0.25">
      <c r="A59" s="50">
        <v>55</v>
      </c>
      <c r="B59" s="25">
        <v>0.76300000000000001</v>
      </c>
      <c r="C59" s="42">
        <v>0.55700000000000005</v>
      </c>
      <c r="D59" s="42">
        <v>0.248</v>
      </c>
      <c r="E59" s="42">
        <v>0.107</v>
      </c>
      <c r="CD59" s="48">
        <f t="shared" si="11"/>
        <v>2.1462250000001129E-4</v>
      </c>
      <c r="CJ59" s="48">
        <f t="shared" si="12"/>
        <v>1.3987599999999742E-5</v>
      </c>
      <c r="CP59" s="48">
        <f t="shared" si="13"/>
        <v>2.6884225000000064E-3</v>
      </c>
      <c r="CV59" s="48">
        <f t="shared" si="14"/>
        <v>1.5515720999999996E-3</v>
      </c>
    </row>
    <row r="60" spans="1:100" x14ac:dyDescent="0.25">
      <c r="A60" s="50">
        <v>56</v>
      </c>
      <c r="B60" s="25">
        <v>0.79500000000000004</v>
      </c>
      <c r="C60" s="42">
        <v>0.56599999999999995</v>
      </c>
      <c r="D60" s="42">
        <v>0.22900000000000001</v>
      </c>
      <c r="E60" s="42">
        <v>6.4000000000000001E-2</v>
      </c>
      <c r="CD60" s="48">
        <f t="shared" si="11"/>
        <v>3.0102249999998761E-4</v>
      </c>
      <c r="CJ60" s="48">
        <f t="shared" si="12"/>
        <v>1.6230759999999651E-4</v>
      </c>
      <c r="CP60" s="48">
        <f t="shared" si="13"/>
        <v>1.0791225000000048E-3</v>
      </c>
      <c r="CV60" s="48">
        <f t="shared" si="14"/>
        <v>1.3032100000000015E-5</v>
      </c>
    </row>
    <row r="61" spans="1:100" x14ac:dyDescent="0.25">
      <c r="A61" s="50">
        <v>57</v>
      </c>
      <c r="B61" s="25">
        <v>0.76600000000000001</v>
      </c>
      <c r="C61" s="42">
        <v>0.54</v>
      </c>
      <c r="D61" s="42">
        <v>0.184</v>
      </c>
      <c r="E61" s="42">
        <v>4.3999999999999997E-2</v>
      </c>
      <c r="CD61" s="48">
        <f t="shared" si="11"/>
        <v>1.3572250000000891E-4</v>
      </c>
      <c r="CJ61" s="48">
        <f t="shared" si="12"/>
        <v>1.7582760000000133E-4</v>
      </c>
      <c r="CP61" s="48">
        <f t="shared" si="13"/>
        <v>1.4762249999999852E-4</v>
      </c>
      <c r="CV61" s="48">
        <f t="shared" si="14"/>
        <v>5.5743210000000032E-4</v>
      </c>
    </row>
    <row r="62" spans="1:100" x14ac:dyDescent="0.25">
      <c r="A62" s="50">
        <v>58</v>
      </c>
      <c r="B62" s="25">
        <v>0.74199999999999999</v>
      </c>
      <c r="C62" s="42">
        <v>0.55700000000000005</v>
      </c>
      <c r="D62" s="42">
        <v>0.17799999999999999</v>
      </c>
      <c r="E62" s="42">
        <v>4.9000000000000002E-2</v>
      </c>
      <c r="CD62" s="48">
        <f t="shared" si="11"/>
        <v>1.2709225000000289E-3</v>
      </c>
      <c r="CJ62" s="48">
        <f t="shared" si="12"/>
        <v>1.3987599999999742E-5</v>
      </c>
      <c r="CP62" s="48">
        <f t="shared" si="13"/>
        <v>3.2942249999999795E-4</v>
      </c>
      <c r="CV62" s="48">
        <f t="shared" si="14"/>
        <v>3.4633210000000006E-4</v>
      </c>
    </row>
    <row r="63" spans="1:100" x14ac:dyDescent="0.25">
      <c r="A63" s="50">
        <v>59</v>
      </c>
      <c r="B63" s="25">
        <v>0.746</v>
      </c>
      <c r="C63" s="42">
        <v>0.54100000000000004</v>
      </c>
      <c r="D63" s="42">
        <v>0.14899999999999999</v>
      </c>
      <c r="E63" s="42">
        <v>5.1999999999999998E-2</v>
      </c>
      <c r="CD63" s="48">
        <f t="shared" si="11"/>
        <v>1.0017225000000254E-3</v>
      </c>
      <c r="CJ63" s="48">
        <f t="shared" si="12"/>
        <v>1.503076000000012E-4</v>
      </c>
      <c r="CP63" s="48">
        <f t="shared" si="13"/>
        <v>2.2231224999999947E-3</v>
      </c>
      <c r="CV63" s="48">
        <f t="shared" si="14"/>
        <v>2.4367210000000018E-4</v>
      </c>
    </row>
    <row r="64" spans="1:100" x14ac:dyDescent="0.25">
      <c r="A64" s="50">
        <v>60</v>
      </c>
      <c r="B64" s="25">
        <v>0.79200000000000004</v>
      </c>
      <c r="C64" s="42">
        <v>0.55500000000000005</v>
      </c>
      <c r="D64" s="42">
        <v>0.22500000000000001</v>
      </c>
      <c r="E64" s="42">
        <v>7.1999999999999995E-2</v>
      </c>
      <c r="CD64" s="48">
        <f t="shared" si="11"/>
        <v>2.0592249999998969E-4</v>
      </c>
      <c r="CJ64" s="48">
        <f t="shared" si="12"/>
        <v>3.0275999999998738E-6</v>
      </c>
      <c r="CP64" s="48">
        <f t="shared" si="13"/>
        <v>8.32322500000004E-4</v>
      </c>
      <c r="CV64" s="48">
        <f t="shared" si="14"/>
        <v>1.9272099999999923E-5</v>
      </c>
    </row>
    <row r="65" spans="1:100" x14ac:dyDescent="0.25">
      <c r="A65" s="50">
        <v>61</v>
      </c>
      <c r="B65" s="25">
        <v>0.77700000000000002</v>
      </c>
      <c r="C65" s="42">
        <v>0.53700000000000003</v>
      </c>
      <c r="D65" s="42">
        <v>0.151</v>
      </c>
      <c r="E65" s="42">
        <v>3.3000000000000002E-2</v>
      </c>
      <c r="CD65" s="48">
        <f t="shared" si="11"/>
        <v>4.2250000000048427E-7</v>
      </c>
      <c r="CJ65" s="48">
        <f t="shared" si="12"/>
        <v>2.6438760000000171E-4</v>
      </c>
      <c r="CP65" s="48">
        <f t="shared" si="13"/>
        <v>2.0385224999999946E-3</v>
      </c>
      <c r="CV65" s="48">
        <f t="shared" si="14"/>
        <v>1.1978521000000002E-3</v>
      </c>
    </row>
    <row r="66" spans="1:100" x14ac:dyDescent="0.25">
      <c r="A66" s="50">
        <v>62</v>
      </c>
      <c r="B66" s="25">
        <v>0.79300000000000004</v>
      </c>
      <c r="C66" s="42">
        <v>0.57599999999999996</v>
      </c>
      <c r="D66" s="42">
        <v>0.19400000000000001</v>
      </c>
      <c r="E66" s="42">
        <v>5.8000000000000003E-2</v>
      </c>
      <c r="CD66" s="48">
        <f t="shared" si="11"/>
        <v>2.35622499999989E-4</v>
      </c>
      <c r="CJ66" s="48">
        <f t="shared" si="12"/>
        <v>5.1710759999999418E-4</v>
      </c>
      <c r="CP66" s="48">
        <f t="shared" si="13"/>
        <v>4.6224999999996978E-6</v>
      </c>
      <c r="CV66" s="48">
        <f t="shared" si="14"/>
        <v>9.2352100000000006E-5</v>
      </c>
    </row>
    <row r="67" spans="1:100" x14ac:dyDescent="0.25">
      <c r="A67" s="50">
        <v>63</v>
      </c>
      <c r="B67" s="25">
        <v>0.77200000000000002</v>
      </c>
      <c r="C67" s="42">
        <v>0.54800000000000004</v>
      </c>
      <c r="D67" s="42">
        <v>0.17399999999999999</v>
      </c>
      <c r="E67" s="42">
        <v>4.1000000000000002E-2</v>
      </c>
      <c r="CD67" s="48">
        <f t="shared" si="11"/>
        <v>3.192250000000426E-5</v>
      </c>
      <c r="CJ67" s="48">
        <f t="shared" si="12"/>
        <v>2.7667600000000446E-5</v>
      </c>
      <c r="CP67" s="48">
        <f t="shared" si="13"/>
        <v>4.906224999999977E-4</v>
      </c>
      <c r="CV67" s="48">
        <f t="shared" si="14"/>
        <v>7.0809210000000004E-4</v>
      </c>
    </row>
    <row r="68" spans="1:100" x14ac:dyDescent="0.25">
      <c r="A68" s="50">
        <v>64</v>
      </c>
      <c r="B68" s="25">
        <v>0.77100000000000002</v>
      </c>
      <c r="C68" s="42">
        <v>0.60099999999999998</v>
      </c>
      <c r="D68" s="42">
        <v>0.21299999999999999</v>
      </c>
      <c r="E68" s="42">
        <v>8.6999999999999994E-2</v>
      </c>
      <c r="CD68" s="48">
        <f t="shared" si="11"/>
        <v>4.4222500000005027E-5</v>
      </c>
      <c r="CJ68" s="48">
        <f t="shared" si="12"/>
        <v>2.2791075999999896E-3</v>
      </c>
      <c r="CP68" s="48">
        <f t="shared" si="13"/>
        <v>2.83922500000002E-4</v>
      </c>
      <c r="CV68" s="48">
        <f t="shared" si="14"/>
        <v>3.7597209999999963E-4</v>
      </c>
    </row>
    <row r="69" spans="1:100" x14ac:dyDescent="0.25">
      <c r="A69" s="50">
        <v>65</v>
      </c>
      <c r="B69" s="25">
        <v>0.76600000000000001</v>
      </c>
      <c r="C69" s="42">
        <v>0.54</v>
      </c>
      <c r="D69" s="42">
        <v>0.17199999999999999</v>
      </c>
      <c r="E69" s="42">
        <v>3.5999999999999997E-2</v>
      </c>
      <c r="CD69" s="48">
        <f t="shared" si="11"/>
        <v>1.3572250000000891E-4</v>
      </c>
      <c r="CJ69" s="48">
        <f t="shared" si="12"/>
        <v>1.7582760000000133E-4</v>
      </c>
      <c r="CP69" s="48">
        <f t="shared" si="13"/>
        <v>5.8322249999999756E-4</v>
      </c>
      <c r="CV69" s="48">
        <f t="shared" si="14"/>
        <v>9.9919210000000034E-4</v>
      </c>
    </row>
    <row r="70" spans="1:100" x14ac:dyDescent="0.25">
      <c r="A70" s="50">
        <v>66</v>
      </c>
      <c r="B70" s="25">
        <v>0.80400000000000005</v>
      </c>
      <c r="C70" s="42">
        <v>0.55300000000000005</v>
      </c>
      <c r="D70" s="42">
        <v>0.21099999999999999</v>
      </c>
      <c r="E70" s="42">
        <v>9.2999999999999999E-2</v>
      </c>
      <c r="CD70" s="48">
        <f t="shared" ref="CD70:CD104" si="19">($B70-CC$5)^2</f>
        <v>6.9432249999998167E-4</v>
      </c>
      <c r="CJ70" s="48">
        <f t="shared" ref="CJ70:CJ103" si="20">($C70-CI$5)^2</f>
        <v>6.7600000000019743E-8</v>
      </c>
      <c r="CP70" s="48">
        <f t="shared" ref="CP70:CP104" si="21">($D70-CO$5)^2</f>
        <v>2.205225000000017E-4</v>
      </c>
      <c r="CV70" s="48">
        <f t="shared" ref="CV70:CV104" si="22">($E70-CU$5)^2</f>
        <v>6.4465209999999982E-4</v>
      </c>
    </row>
    <row r="71" spans="1:100" x14ac:dyDescent="0.25">
      <c r="A71" s="50">
        <v>67</v>
      </c>
      <c r="B71" s="25">
        <v>0.748</v>
      </c>
      <c r="C71" s="42">
        <v>0.52600000000000002</v>
      </c>
      <c r="D71" s="42">
        <v>0.183</v>
      </c>
      <c r="E71" s="42">
        <v>7.0000000000000007E-2</v>
      </c>
      <c r="CD71" s="48">
        <f t="shared" si="19"/>
        <v>8.7912250000002357E-4</v>
      </c>
      <c r="CJ71" s="48">
        <f t="shared" si="20"/>
        <v>7.4310760000000336E-4</v>
      </c>
      <c r="CP71" s="48">
        <f t="shared" si="21"/>
        <v>1.729224999999984E-4</v>
      </c>
      <c r="CV71" s="48">
        <f t="shared" si="22"/>
        <v>5.7121000000000152E-6</v>
      </c>
    </row>
    <row r="72" spans="1:100" x14ac:dyDescent="0.25">
      <c r="A72" s="50">
        <v>68</v>
      </c>
      <c r="B72" s="25">
        <v>0.78700000000000003</v>
      </c>
      <c r="C72" s="42">
        <v>0.58499999999999996</v>
      </c>
      <c r="D72" s="42">
        <v>0.19</v>
      </c>
      <c r="E72" s="42">
        <v>8.7999999999999995E-2</v>
      </c>
      <c r="CD72" s="48">
        <f t="shared" si="19"/>
        <v>8.7422499999993195E-5</v>
      </c>
      <c r="CJ72" s="48">
        <f t="shared" si="20"/>
        <v>1.0074275999999924E-3</v>
      </c>
      <c r="CP72" s="48">
        <f t="shared" si="21"/>
        <v>3.7822499999999179E-5</v>
      </c>
      <c r="CV72" s="48">
        <f t="shared" si="22"/>
        <v>4.1575209999999963E-4</v>
      </c>
    </row>
    <row r="73" spans="1:100" x14ac:dyDescent="0.25">
      <c r="A73" s="50">
        <v>69</v>
      </c>
      <c r="B73" s="25">
        <v>0.82199999999999995</v>
      </c>
      <c r="C73" s="42">
        <v>0.6</v>
      </c>
      <c r="D73" s="42">
        <v>0.246</v>
      </c>
      <c r="E73" s="42">
        <v>9.2999999999999999E-2</v>
      </c>
      <c r="CD73" s="48">
        <f t="shared" si="19"/>
        <v>1.9669224999999606E-3</v>
      </c>
      <c r="CJ73" s="48">
        <f t="shared" si="20"/>
        <v>2.18462759999999E-3</v>
      </c>
      <c r="CP73" s="48">
        <f t="shared" si="21"/>
        <v>2.4850225000000062E-3</v>
      </c>
      <c r="CV73" s="48">
        <f t="shared" si="22"/>
        <v>6.4465209999999982E-4</v>
      </c>
    </row>
    <row r="74" spans="1:100" x14ac:dyDescent="0.25">
      <c r="A74" s="50">
        <v>70</v>
      </c>
      <c r="B74" s="25">
        <v>0.76300000000000001</v>
      </c>
      <c r="C74" s="42">
        <v>0.48899999999999999</v>
      </c>
      <c r="D74" s="42">
        <v>0.129</v>
      </c>
      <c r="E74" s="42">
        <v>2.9000000000000001E-2</v>
      </c>
      <c r="CD74" s="48">
        <f t="shared" si="19"/>
        <v>2.1462250000001129E-4</v>
      </c>
      <c r="CJ74" s="48">
        <f t="shared" si="20"/>
        <v>4.1293476000000126E-3</v>
      </c>
      <c r="CP74" s="48">
        <f t="shared" si="21"/>
        <v>4.509122499999991E-3</v>
      </c>
      <c r="CV74" s="48">
        <f t="shared" si="22"/>
        <v>1.4907321000000005E-3</v>
      </c>
    </row>
    <row r="75" spans="1:100" x14ac:dyDescent="0.25">
      <c r="A75" s="50">
        <v>71</v>
      </c>
      <c r="B75" s="25">
        <v>0.75900000000000001</v>
      </c>
      <c r="C75" s="42">
        <v>0.56699999999999995</v>
      </c>
      <c r="D75" s="42">
        <v>0.158</v>
      </c>
      <c r="E75" s="42">
        <v>3.5000000000000003E-2</v>
      </c>
      <c r="CD75" s="48">
        <f t="shared" si="19"/>
        <v>3.478225000000145E-4</v>
      </c>
      <c r="CJ75" s="48">
        <f t="shared" si="20"/>
        <v>1.8878759999999624E-4</v>
      </c>
      <c r="CP75" s="48">
        <f t="shared" si="21"/>
        <v>1.455422499999995E-3</v>
      </c>
      <c r="CV75" s="48">
        <f t="shared" si="22"/>
        <v>1.0634120999999999E-3</v>
      </c>
    </row>
    <row r="76" spans="1:100" x14ac:dyDescent="0.25">
      <c r="A76" s="50">
        <v>72</v>
      </c>
      <c r="B76" s="25">
        <v>0.78700000000000003</v>
      </c>
      <c r="C76" s="42">
        <v>0.56000000000000005</v>
      </c>
      <c r="D76" s="42">
        <v>0.23400000000000001</v>
      </c>
      <c r="E76" s="42">
        <v>0.107</v>
      </c>
      <c r="CD76" s="48">
        <f t="shared" si="19"/>
        <v>8.7422499999993195E-5</v>
      </c>
      <c r="CJ76" s="48">
        <f t="shared" si="20"/>
        <v>4.5427599999999572E-5</v>
      </c>
      <c r="CP76" s="48">
        <f t="shared" si="21"/>
        <v>1.432622500000006E-3</v>
      </c>
      <c r="CV76" s="48">
        <f t="shared" si="22"/>
        <v>1.5515720999999996E-3</v>
      </c>
    </row>
    <row r="77" spans="1:100" x14ac:dyDescent="0.25">
      <c r="A77" s="50">
        <v>73</v>
      </c>
      <c r="B77" s="25">
        <v>0.76400000000000001</v>
      </c>
      <c r="C77" s="42">
        <v>0.55000000000000004</v>
      </c>
      <c r="D77" s="42">
        <v>0.23200000000000001</v>
      </c>
      <c r="E77" s="42">
        <v>7.0000000000000007E-2</v>
      </c>
      <c r="CD77" s="48">
        <f t="shared" si="19"/>
        <v>1.8632250000001049E-4</v>
      </c>
      <c r="CJ77" s="48">
        <f t="shared" si="20"/>
        <v>1.0627600000000266E-5</v>
      </c>
      <c r="CP77" s="48">
        <f t="shared" si="21"/>
        <v>1.2852225000000055E-3</v>
      </c>
      <c r="CV77" s="48">
        <f t="shared" si="22"/>
        <v>5.7121000000000152E-6</v>
      </c>
    </row>
    <row r="78" spans="1:100" x14ac:dyDescent="0.25">
      <c r="A78" s="50">
        <v>74</v>
      </c>
      <c r="B78" s="25">
        <v>0.77800000000000002</v>
      </c>
      <c r="C78" s="42">
        <v>0.55800000000000005</v>
      </c>
      <c r="D78" s="42">
        <v>0.19900000000000001</v>
      </c>
      <c r="E78" s="42">
        <v>0.06</v>
      </c>
      <c r="CD78" s="48">
        <f t="shared" si="19"/>
        <v>1.2249999999973987E-7</v>
      </c>
      <c r="CJ78" s="48">
        <f t="shared" si="20"/>
        <v>2.2467599999999683E-5</v>
      </c>
      <c r="CP78" s="48">
        <f t="shared" si="21"/>
        <v>8.1225000000004258E-6</v>
      </c>
      <c r="CV78" s="48">
        <f t="shared" si="22"/>
        <v>5.7912100000000085E-5</v>
      </c>
    </row>
    <row r="79" spans="1:100" x14ac:dyDescent="0.25">
      <c r="A79" s="50">
        <v>75</v>
      </c>
      <c r="B79" s="25">
        <v>0.77200000000000002</v>
      </c>
      <c r="C79" s="42">
        <v>0.56299999999999994</v>
      </c>
      <c r="D79" s="42">
        <v>0.182</v>
      </c>
      <c r="E79" s="42">
        <v>7.1999999999999995E-2</v>
      </c>
      <c r="CD79" s="48">
        <f t="shared" si="19"/>
        <v>3.192250000000426E-5</v>
      </c>
      <c r="CJ79" s="48">
        <f t="shared" si="20"/>
        <v>9.4867599999997275E-5</v>
      </c>
      <c r="CP79" s="48">
        <f t="shared" si="21"/>
        <v>2.0022249999999831E-4</v>
      </c>
      <c r="CV79" s="48">
        <f t="shared" si="22"/>
        <v>1.9272099999999923E-5</v>
      </c>
    </row>
    <row r="80" spans="1:100" x14ac:dyDescent="0.25">
      <c r="A80" s="50">
        <v>76</v>
      </c>
      <c r="B80" s="25">
        <v>0.79100000000000004</v>
      </c>
      <c r="C80" s="42">
        <v>0.59</v>
      </c>
      <c r="D80" s="42">
        <v>0.17</v>
      </c>
      <c r="E80" s="42">
        <v>7.5999999999999998E-2</v>
      </c>
      <c r="CD80" s="48">
        <f t="shared" si="19"/>
        <v>1.7822249999999037E-4</v>
      </c>
      <c r="CJ80" s="48">
        <f t="shared" si="20"/>
        <v>1.3498275999999914E-3</v>
      </c>
      <c r="CP80" s="48">
        <f t="shared" si="21"/>
        <v>6.83822499999996E-4</v>
      </c>
      <c r="CV80" s="48">
        <f t="shared" si="22"/>
        <v>7.0392099999999912E-5</v>
      </c>
    </row>
    <row r="81" spans="1:100" x14ac:dyDescent="0.25">
      <c r="A81" s="50">
        <v>77</v>
      </c>
      <c r="B81" s="25">
        <v>0.79200000000000004</v>
      </c>
      <c r="C81" s="42">
        <v>0.59299999999999997</v>
      </c>
      <c r="D81" s="42">
        <v>0.224</v>
      </c>
      <c r="E81" s="42">
        <v>7.0000000000000007E-2</v>
      </c>
      <c r="CD81" s="48">
        <f t="shared" si="19"/>
        <v>2.0592249999998969E-4</v>
      </c>
      <c r="CJ81" s="48">
        <f t="shared" si="20"/>
        <v>1.579267599999991E-3</v>
      </c>
      <c r="CP81" s="48">
        <f t="shared" si="21"/>
        <v>7.7562250000000387E-4</v>
      </c>
      <c r="CV81" s="48">
        <f t="shared" si="22"/>
        <v>5.7121000000000152E-6</v>
      </c>
    </row>
    <row r="82" spans="1:100" x14ac:dyDescent="0.25">
      <c r="A82" s="50">
        <v>78</v>
      </c>
      <c r="B82" s="25">
        <v>0.754</v>
      </c>
      <c r="C82" s="42">
        <v>0.51800000000000002</v>
      </c>
      <c r="D82" s="42">
        <v>0.13400000000000001</v>
      </c>
      <c r="E82" s="42">
        <v>0.03</v>
      </c>
      <c r="CD82" s="48">
        <f t="shared" si="19"/>
        <v>5.5932250000001861E-4</v>
      </c>
      <c r="CJ82" s="48">
        <f t="shared" si="20"/>
        <v>1.2432676000000049E-3</v>
      </c>
      <c r="CP82" s="48">
        <f t="shared" si="21"/>
        <v>3.8626224999999911E-3</v>
      </c>
      <c r="CV82" s="48">
        <f t="shared" si="22"/>
        <v>1.4145121000000004E-3</v>
      </c>
    </row>
    <row r="83" spans="1:100" x14ac:dyDescent="0.25">
      <c r="A83" s="50">
        <v>79</v>
      </c>
      <c r="B83" s="25">
        <v>0.78900000000000003</v>
      </c>
      <c r="C83" s="42">
        <v>0.57499999999999996</v>
      </c>
      <c r="D83" s="42">
        <v>0.23699999999999999</v>
      </c>
      <c r="E83" s="42">
        <v>8.8999999999999996E-2</v>
      </c>
      <c r="CD83" s="48">
        <f t="shared" si="19"/>
        <v>1.2882249999999178E-4</v>
      </c>
      <c r="CJ83" s="48">
        <f t="shared" si="20"/>
        <v>4.7262759999999439E-4</v>
      </c>
      <c r="CP83" s="48">
        <f t="shared" si="21"/>
        <v>1.6687225000000044E-3</v>
      </c>
      <c r="CV83" s="48">
        <f t="shared" si="22"/>
        <v>4.5753209999999968E-4</v>
      </c>
    </row>
    <row r="84" spans="1:100" x14ac:dyDescent="0.25">
      <c r="A84" s="50">
        <v>80</v>
      </c>
      <c r="B84" s="25">
        <v>0.79200000000000004</v>
      </c>
      <c r="C84" s="42">
        <v>0.56799999999999995</v>
      </c>
      <c r="D84" s="42">
        <v>0.216</v>
      </c>
      <c r="E84" s="42">
        <v>6.4000000000000001E-2</v>
      </c>
      <c r="CD84" s="48">
        <f t="shared" si="19"/>
        <v>2.0592249999998969E-4</v>
      </c>
      <c r="CJ84" s="48">
        <f t="shared" si="20"/>
        <v>2.17267599999996E-4</v>
      </c>
      <c r="CP84" s="48">
        <f t="shared" si="21"/>
        <v>3.9402250000000245E-4</v>
      </c>
      <c r="CV84" s="48">
        <f t="shared" si="22"/>
        <v>1.3032100000000015E-5</v>
      </c>
    </row>
    <row r="85" spans="1:100" x14ac:dyDescent="0.25">
      <c r="A85" s="50">
        <v>81</v>
      </c>
      <c r="B85" s="25">
        <v>0.74</v>
      </c>
      <c r="C85" s="42">
        <v>0.55700000000000005</v>
      </c>
      <c r="D85" s="42">
        <v>0.14199999999999999</v>
      </c>
      <c r="E85" s="42">
        <v>5.5E-2</v>
      </c>
      <c r="CD85" s="48">
        <f t="shared" si="19"/>
        <v>1.4175225000000306E-3</v>
      </c>
      <c r="CJ85" s="48">
        <f t="shared" si="20"/>
        <v>1.3987599999999742E-5</v>
      </c>
      <c r="CP85" s="48">
        <f t="shared" si="21"/>
        <v>2.9322224999999945E-3</v>
      </c>
      <c r="CV85" s="48">
        <f t="shared" si="22"/>
        <v>1.5901210000000008E-4</v>
      </c>
    </row>
    <row r="86" spans="1:100" x14ac:dyDescent="0.25">
      <c r="A86" s="50">
        <v>82</v>
      </c>
      <c r="B86" s="25">
        <v>0.76300000000000001</v>
      </c>
      <c r="C86" s="42">
        <v>0.57199999999999995</v>
      </c>
      <c r="D86" s="42">
        <v>0.16300000000000001</v>
      </c>
      <c r="E86" s="42">
        <v>0.06</v>
      </c>
      <c r="CD86" s="48">
        <f t="shared" si="19"/>
        <v>2.1462250000001129E-4</v>
      </c>
      <c r="CJ86" s="48">
        <f t="shared" si="20"/>
        <v>3.5118759999999504E-4</v>
      </c>
      <c r="CP86" s="48">
        <f t="shared" si="21"/>
        <v>1.0989224999999954E-3</v>
      </c>
      <c r="CV86" s="48">
        <f t="shared" si="22"/>
        <v>5.7912100000000085E-5</v>
      </c>
    </row>
    <row r="87" spans="1:100" x14ac:dyDescent="0.25">
      <c r="A87" s="50">
        <v>83</v>
      </c>
      <c r="B87" s="25">
        <v>0.78100000000000003</v>
      </c>
      <c r="C87" s="42">
        <v>0.55600000000000005</v>
      </c>
      <c r="D87" s="42">
        <v>0.16800000000000001</v>
      </c>
      <c r="E87" s="42">
        <v>4.1000000000000002E-2</v>
      </c>
      <c r="CD87" s="48">
        <f t="shared" si="19"/>
        <v>1.1222499999997528E-5</v>
      </c>
      <c r="CJ87" s="48">
        <f>($C87-CI$5)^2</f>
        <v>7.5075999999998068E-6</v>
      </c>
      <c r="CP87" s="48">
        <f t="shared" si="21"/>
        <v>7.9242249999999582E-4</v>
      </c>
      <c r="CV87" s="48">
        <f t="shared" si="22"/>
        <v>7.0809210000000004E-4</v>
      </c>
    </row>
    <row r="88" spans="1:100" x14ac:dyDescent="0.25">
      <c r="A88" s="50">
        <v>84</v>
      </c>
      <c r="B88" s="25">
        <v>0.77200000000000002</v>
      </c>
      <c r="C88" s="42">
        <v>0.56799999999999995</v>
      </c>
      <c r="D88" s="42">
        <v>0.217</v>
      </c>
      <c r="E88" s="42">
        <v>0.10100000000000001</v>
      </c>
      <c r="CD88" s="48">
        <f t="shared" si="19"/>
        <v>3.192250000000426E-5</v>
      </c>
      <c r="CJ88" s="48">
        <f t="shared" si="20"/>
        <v>2.17267599999996E-4</v>
      </c>
      <c r="CP88" s="48">
        <f t="shared" si="21"/>
        <v>4.3472250000000263E-4</v>
      </c>
      <c r="CV88" s="48">
        <f t="shared" si="22"/>
        <v>1.1148921000000002E-3</v>
      </c>
    </row>
    <row r="89" spans="1:100" x14ac:dyDescent="0.25">
      <c r="A89" s="50">
        <v>85</v>
      </c>
      <c r="B89" s="25">
        <v>0.76200000000000001</v>
      </c>
      <c r="C89" s="42">
        <v>0.55300000000000005</v>
      </c>
      <c r="D89" s="42">
        <v>0.16400000000000001</v>
      </c>
      <c r="E89" s="42">
        <v>5.2999999999999999E-2</v>
      </c>
      <c r="CD89" s="48">
        <f t="shared" si="19"/>
        <v>2.4492250000001205E-4</v>
      </c>
      <c r="CJ89" s="48">
        <f>($C89-CI$5)^2</f>
        <v>6.7600000000019743E-8</v>
      </c>
      <c r="CP89" s="48">
        <f t="shared" si="21"/>
        <v>1.0336224999999955E-3</v>
      </c>
      <c r="CV89" s="48">
        <f t="shared" si="22"/>
        <v>2.1345210000000013E-4</v>
      </c>
    </row>
    <row r="90" spans="1:100" x14ac:dyDescent="0.25">
      <c r="A90" s="50">
        <v>86</v>
      </c>
      <c r="B90" s="25">
        <v>0.78600000000000003</v>
      </c>
      <c r="C90" s="42">
        <v>0.53200000000000003</v>
      </c>
      <c r="D90" s="42">
        <v>0.159</v>
      </c>
      <c r="E90" s="42">
        <v>4.5999999999999999E-2</v>
      </c>
      <c r="CD90" s="48">
        <f t="shared" si="19"/>
        <v>6.9722499999993917E-5</v>
      </c>
      <c r="CJ90" s="48">
        <f t="shared" si="20"/>
        <v>4.5198760000000242E-4</v>
      </c>
      <c r="CP90" s="48">
        <f t="shared" si="21"/>
        <v>1.3801224999999951E-3</v>
      </c>
      <c r="CV90" s="48">
        <f t="shared" si="22"/>
        <v>4.669921000000002E-4</v>
      </c>
    </row>
    <row r="91" spans="1:100" x14ac:dyDescent="0.25">
      <c r="A91" s="50">
        <v>87</v>
      </c>
      <c r="B91" s="25">
        <v>0.77100000000000002</v>
      </c>
      <c r="C91" s="42">
        <v>0.52600000000000002</v>
      </c>
      <c r="D91" s="42">
        <v>0.161</v>
      </c>
      <c r="E91" s="42">
        <v>4.1000000000000002E-2</v>
      </c>
      <c r="CD91" s="48">
        <f t="shared" si="19"/>
        <v>4.4222500000005027E-5</v>
      </c>
      <c r="CJ91" s="48">
        <f t="shared" si="20"/>
        <v>7.4310760000000336E-4</v>
      </c>
      <c r="CP91" s="48">
        <f t="shared" si="21"/>
        <v>1.2355224999999951E-3</v>
      </c>
      <c r="CV91" s="48">
        <f t="shared" si="22"/>
        <v>7.0809210000000004E-4</v>
      </c>
    </row>
    <row r="92" spans="1:100" x14ac:dyDescent="0.25">
      <c r="A92" s="50">
        <v>88</v>
      </c>
      <c r="B92" s="25">
        <v>0.75900000000000001</v>
      </c>
      <c r="C92" s="42">
        <v>0.503</v>
      </c>
      <c r="D92" s="42">
        <v>0.14099999999999999</v>
      </c>
      <c r="E92" s="42">
        <v>0.05</v>
      </c>
      <c r="CD92" s="48">
        <f t="shared" si="19"/>
        <v>3.478225000000145E-4</v>
      </c>
      <c r="CJ92" s="48">
        <f t="shared" si="20"/>
        <v>2.5260676000000083E-3</v>
      </c>
      <c r="CP92" s="48">
        <f t="shared" si="21"/>
        <v>3.0415224999999946E-3</v>
      </c>
      <c r="CV92" s="48">
        <f t="shared" si="22"/>
        <v>3.1011210000000001E-4</v>
      </c>
    </row>
    <row r="93" spans="1:100" x14ac:dyDescent="0.25">
      <c r="A93" s="50">
        <v>89</v>
      </c>
      <c r="B93" s="25">
        <v>0.76700000000000002</v>
      </c>
      <c r="C93" s="42">
        <v>0.56599999999999995</v>
      </c>
      <c r="D93" s="42">
        <v>0.192</v>
      </c>
      <c r="E93" s="42">
        <v>5.2999999999999999E-2</v>
      </c>
      <c r="CD93" s="48">
        <f t="shared" si="19"/>
        <v>1.1342250000000813E-4</v>
      </c>
      <c r="CJ93" s="48">
        <f t="shared" si="20"/>
        <v>1.6230759999999651E-4</v>
      </c>
      <c r="CP93" s="48">
        <f t="shared" si="21"/>
        <v>1.7222499999999431E-5</v>
      </c>
      <c r="CV93" s="48">
        <f t="shared" si="22"/>
        <v>2.1345210000000013E-4</v>
      </c>
    </row>
    <row r="94" spans="1:100" x14ac:dyDescent="0.25">
      <c r="A94" s="50">
        <v>90</v>
      </c>
      <c r="B94" s="25">
        <v>0.79400000000000004</v>
      </c>
      <c r="C94" s="42">
        <v>0.52900000000000003</v>
      </c>
      <c r="D94" s="42">
        <v>0.20599999999999999</v>
      </c>
      <c r="E94" s="42">
        <v>7.4999999999999997E-2</v>
      </c>
      <c r="CD94" s="48">
        <f t="shared" si="19"/>
        <v>2.6732249999998831E-4</v>
      </c>
      <c r="CJ94" s="48">
        <f t="shared" si="20"/>
        <v>5.8854760000000284E-4</v>
      </c>
      <c r="CP94" s="48">
        <f t="shared" si="21"/>
        <v>9.7022500000001045E-5</v>
      </c>
      <c r="CV94" s="48">
        <f t="shared" si="22"/>
        <v>5.461209999999991E-5</v>
      </c>
    </row>
    <row r="95" spans="1:100" x14ac:dyDescent="0.25">
      <c r="A95" s="50">
        <v>91</v>
      </c>
      <c r="B95" s="25">
        <v>0.78</v>
      </c>
      <c r="C95" s="42">
        <v>0.50900000000000001</v>
      </c>
      <c r="D95" s="42">
        <v>0.14499999999999999</v>
      </c>
      <c r="E95" s="42">
        <v>2.4E-2</v>
      </c>
      <c r="CD95" s="48">
        <f t="shared" si="19"/>
        <v>5.522499999998262E-6</v>
      </c>
      <c r="CJ95" s="48">
        <f t="shared" si="20"/>
        <v>1.9589476000000067E-3</v>
      </c>
      <c r="CP95" s="48">
        <f t="shared" si="21"/>
        <v>2.6163224999999945E-3</v>
      </c>
      <c r="CV95" s="48">
        <f t="shared" si="22"/>
        <v>1.9018321000000003E-3</v>
      </c>
    </row>
    <row r="96" spans="1:100" x14ac:dyDescent="0.25">
      <c r="A96" s="50">
        <v>92</v>
      </c>
      <c r="B96" s="25">
        <v>0.80300000000000005</v>
      </c>
      <c r="C96" s="42">
        <v>0.53800000000000003</v>
      </c>
      <c r="D96" s="42">
        <v>0.24099999999999999</v>
      </c>
      <c r="E96" s="42">
        <v>7.5999999999999998E-2</v>
      </c>
      <c r="CD96" s="48">
        <f t="shared" si="19"/>
        <v>6.4262249999998231E-4</v>
      </c>
      <c r="CJ96" s="48">
        <f t="shared" si="20"/>
        <v>2.3286760000000158E-4</v>
      </c>
      <c r="CP96" s="48">
        <f t="shared" si="21"/>
        <v>2.0115225000000049E-3</v>
      </c>
      <c r="CV96" s="48">
        <f t="shared" si="22"/>
        <v>7.0392099999999912E-5</v>
      </c>
    </row>
    <row r="97" spans="1:100" x14ac:dyDescent="0.25">
      <c r="A97" s="50">
        <v>93</v>
      </c>
      <c r="B97" s="25">
        <v>0.73599999999999999</v>
      </c>
      <c r="C97" s="42">
        <v>0.495</v>
      </c>
      <c r="D97" s="42">
        <v>0.127</v>
      </c>
      <c r="E97" s="42">
        <v>4.8000000000000001E-2</v>
      </c>
      <c r="CD97" s="48">
        <f t="shared" si="19"/>
        <v>1.7347225000000342E-3</v>
      </c>
      <c r="CJ97" s="48">
        <f t="shared" si="20"/>
        <v>3.3942276000000103E-3</v>
      </c>
      <c r="CP97" s="48">
        <f t="shared" si="21"/>
        <v>4.7817224999999906E-3</v>
      </c>
      <c r="CV97" s="48">
        <f t="shared" si="22"/>
        <v>3.8455210000000012E-4</v>
      </c>
    </row>
    <row r="98" spans="1:100" x14ac:dyDescent="0.25">
      <c r="A98" s="50">
        <v>94</v>
      </c>
      <c r="B98" s="25">
        <v>0.77200000000000002</v>
      </c>
      <c r="C98" s="42">
        <v>0.57699999999999996</v>
      </c>
      <c r="D98" s="42">
        <v>0.154</v>
      </c>
      <c r="E98" s="42">
        <v>4.9000000000000002E-2</v>
      </c>
      <c r="CD98" s="48">
        <f t="shared" si="19"/>
        <v>3.192250000000426E-5</v>
      </c>
      <c r="CJ98" s="48">
        <f t="shared" si="20"/>
        <v>5.6358759999999397E-4</v>
      </c>
      <c r="CP98" s="48">
        <f t="shared" si="21"/>
        <v>1.7766224999999948E-3</v>
      </c>
      <c r="CV98" s="48">
        <f t="shared" si="22"/>
        <v>3.4633210000000006E-4</v>
      </c>
    </row>
    <row r="99" spans="1:100" x14ac:dyDescent="0.25">
      <c r="A99" s="50">
        <v>95</v>
      </c>
      <c r="B99" s="25">
        <v>0.79600000000000004</v>
      </c>
      <c r="C99" s="42">
        <v>0.58099999999999996</v>
      </c>
      <c r="D99" s="42">
        <v>0.222</v>
      </c>
      <c r="E99" s="42">
        <v>4.8000000000000001E-2</v>
      </c>
      <c r="CD99" s="48">
        <f t="shared" si="19"/>
        <v>3.3672249999998696E-4</v>
      </c>
      <c r="CJ99" s="48">
        <f t="shared" si="20"/>
        <v>7.6950759999999316E-4</v>
      </c>
      <c r="CP99" s="48">
        <f t="shared" si="21"/>
        <v>6.6822250000000353E-4</v>
      </c>
      <c r="CV99" s="48">
        <f t="shared" si="22"/>
        <v>3.8455210000000012E-4</v>
      </c>
    </row>
    <row r="100" spans="1:100" x14ac:dyDescent="0.25">
      <c r="A100" s="50">
        <v>96</v>
      </c>
      <c r="B100" s="25">
        <v>0.78</v>
      </c>
      <c r="C100" s="42">
        <v>0.56899999999999995</v>
      </c>
      <c r="D100" s="42">
        <v>0.21</v>
      </c>
      <c r="E100" s="42">
        <v>8.4000000000000005E-2</v>
      </c>
      <c r="CD100" s="48">
        <f t="shared" si="19"/>
        <v>5.522499999998262E-6</v>
      </c>
      <c r="CJ100" s="48">
        <f t="shared" si="20"/>
        <v>2.4774759999999574E-4</v>
      </c>
      <c r="CP100" s="48">
        <f t="shared" si="21"/>
        <v>1.9182250000000157E-4</v>
      </c>
      <c r="CV100" s="48">
        <f t="shared" si="22"/>
        <v>2.6863210000000007E-4</v>
      </c>
    </row>
    <row r="101" spans="1:100" x14ac:dyDescent="0.25">
      <c r="A101" s="50">
        <v>97</v>
      </c>
      <c r="B101" s="25">
        <v>0.76500000000000001</v>
      </c>
      <c r="C101" s="42">
        <v>0.55500000000000005</v>
      </c>
      <c r="D101" s="42">
        <v>0.23300000000000001</v>
      </c>
      <c r="E101" s="42">
        <v>9.0999999999999998E-2</v>
      </c>
      <c r="CD101" s="48">
        <f t="shared" si="19"/>
        <v>1.6002250000000969E-4</v>
      </c>
      <c r="CJ101" s="48">
        <f t="shared" si="20"/>
        <v>3.0275999999998738E-6</v>
      </c>
      <c r="CP101" s="48">
        <f t="shared" si="21"/>
        <v>1.3579225000000057E-3</v>
      </c>
      <c r="CV101" s="48">
        <f t="shared" si="22"/>
        <v>5.4709209999999971E-4</v>
      </c>
    </row>
    <row r="102" spans="1:100" x14ac:dyDescent="0.25">
      <c r="A102" s="50">
        <v>98</v>
      </c>
      <c r="B102" s="25">
        <v>0.82199999999999995</v>
      </c>
      <c r="C102" s="42">
        <v>0.61299999999999999</v>
      </c>
      <c r="D102" s="42">
        <v>0.25700000000000001</v>
      </c>
      <c r="E102" s="42">
        <v>0.113</v>
      </c>
      <c r="CD102" s="48">
        <f t="shared" si="19"/>
        <v>1.9669224999999606E-3</v>
      </c>
      <c r="CJ102" s="48">
        <f t="shared" si="20"/>
        <v>3.5688675999999884E-3</v>
      </c>
      <c r="CP102" s="48">
        <f t="shared" si="21"/>
        <v>3.7027225000000087E-3</v>
      </c>
      <c r="CV102" s="48">
        <f t="shared" si="22"/>
        <v>2.0602520999999999E-3</v>
      </c>
    </row>
    <row r="103" spans="1:100" x14ac:dyDescent="0.25">
      <c r="A103" s="50">
        <v>99</v>
      </c>
      <c r="B103" s="25">
        <v>0.78700000000000003</v>
      </c>
      <c r="C103" s="42">
        <v>0.59399999999999997</v>
      </c>
      <c r="D103" s="42">
        <v>0.20499999999999999</v>
      </c>
      <c r="E103" s="42">
        <v>7.1999999999999995E-2</v>
      </c>
      <c r="CD103" s="48">
        <f t="shared" si="19"/>
        <v>8.7422499999993195E-5</v>
      </c>
      <c r="CJ103" s="48">
        <f t="shared" si="20"/>
        <v>1.6597475999999909E-3</v>
      </c>
      <c r="CP103" s="48">
        <f t="shared" si="21"/>
        <v>7.8322500000000929E-5</v>
      </c>
      <c r="CV103" s="48">
        <f t="shared" si="22"/>
        <v>1.9272099999999923E-5</v>
      </c>
    </row>
    <row r="104" spans="1:100" ht="15.75" thickBot="1" x14ac:dyDescent="0.3">
      <c r="A104" s="51">
        <v>100</v>
      </c>
      <c r="B104" s="25">
        <v>0.77700000000000002</v>
      </c>
      <c r="C104" s="42">
        <v>0.54300000000000004</v>
      </c>
      <c r="D104" s="42">
        <v>0.16500000000000001</v>
      </c>
      <c r="E104" s="42">
        <v>4.7E-2</v>
      </c>
      <c r="CD104" s="48">
        <f t="shared" si="19"/>
        <v>4.2250000000048427E-7</v>
      </c>
      <c r="CJ104" s="48">
        <f>($C104-CI$5)^2</f>
        <v>1.0526760000000096E-4</v>
      </c>
      <c r="CP104" s="48">
        <f t="shared" si="21"/>
        <v>9.7032249999999553E-4</v>
      </c>
      <c r="CV104" s="48">
        <f t="shared" si="22"/>
        <v>4.2477210000000016E-4</v>
      </c>
    </row>
    <row r="105" spans="1:100" ht="15.75" thickBot="1" x14ac:dyDescent="0.3"/>
    <row r="106" spans="1:100" ht="15.75" thickBot="1" x14ac:dyDescent="0.3">
      <c r="A106" s="55" t="s">
        <v>49</v>
      </c>
      <c r="B106" s="25">
        <f>MIN(B5:B104)</f>
        <v>0.72299999999999998</v>
      </c>
      <c r="C106" s="47">
        <f t="shared" ref="C106:E106" si="23">MIN(C5:C104)</f>
        <v>0.47399999999999998</v>
      </c>
      <c r="D106" s="47">
        <f t="shared" si="23"/>
        <v>8.5999999999999993E-2</v>
      </c>
      <c r="E106" s="47">
        <f t="shared" si="23"/>
        <v>1.7000000000000001E-2</v>
      </c>
    </row>
    <row r="107" spans="1:100" ht="15.75" thickBot="1" x14ac:dyDescent="0.3">
      <c r="A107" s="6" t="s">
        <v>50</v>
      </c>
      <c r="B107" s="25">
        <f>MAX(B5:B104)</f>
        <v>0.82399999999999995</v>
      </c>
      <c r="C107" s="47">
        <f t="shared" ref="C107:E107" si="24">MAX(C5:C104)</f>
        <v>0.64600000000000002</v>
      </c>
      <c r="D107" s="47">
        <f t="shared" si="24"/>
        <v>0.36299999999999999</v>
      </c>
      <c r="E107" s="47">
        <f t="shared" si="24"/>
        <v>0.22600000000000001</v>
      </c>
    </row>
    <row r="109" spans="1:100" ht="15.75" thickBot="1" x14ac:dyDescent="0.3">
      <c r="B109">
        <f>B106/CF5</f>
        <v>69.568470832651172</v>
      </c>
      <c r="C109">
        <f>C106/CL5</f>
        <v>28.927017894342651</v>
      </c>
      <c r="D109">
        <f>D106/CR5</f>
        <v>3.3692419034328465</v>
      </c>
      <c r="E109">
        <f>E106/CX5</f>
        <v>0.95673081775128821</v>
      </c>
    </row>
    <row r="110" spans="1:100" ht="15.75" thickBot="1" x14ac:dyDescent="0.3">
      <c r="A110" s="6" t="s">
        <v>111</v>
      </c>
      <c r="B110" s="69">
        <f>69*CF5</f>
        <v>0.71709208787993217</v>
      </c>
      <c r="C110" s="70">
        <f>28*CL5</f>
        <v>0.45880982438205797</v>
      </c>
      <c r="D110" s="70">
        <f>3*CR5</f>
        <v>7.6575089410211072E-2</v>
      </c>
      <c r="E110" s="71">
        <f>0*CX5</f>
        <v>0</v>
      </c>
    </row>
    <row r="112" spans="1:100" ht="15.75" thickBot="1" x14ac:dyDescent="0.3">
      <c r="B112">
        <f>B107/CF5</f>
        <v>79.286887919923331</v>
      </c>
      <c r="C112">
        <f>C107/CL5</f>
        <v>39.423741687226482</v>
      </c>
      <c r="D112">
        <f>D107/CR5</f>
        <v>14.221335011001434</v>
      </c>
      <c r="E112">
        <f>E107/CX5</f>
        <v>12.718892047752419</v>
      </c>
    </row>
    <row r="113" spans="1:5" ht="15.75" thickBot="1" x14ac:dyDescent="0.3">
      <c r="A113" s="6" t="s">
        <v>110</v>
      </c>
      <c r="B113" s="69">
        <f>80*CF5</f>
        <v>0.83141111638253007</v>
      </c>
      <c r="C113" s="70">
        <f>40*CL5</f>
        <v>0.65544260626008277</v>
      </c>
      <c r="D113" s="70">
        <f>15*CR5</f>
        <v>0.38287544705105536</v>
      </c>
      <c r="E113" s="71">
        <f>13*CX5</f>
        <v>0.23099496315948209</v>
      </c>
    </row>
  </sheetData>
  <mergeCells count="1">
    <mergeCell ref="A1:B1"/>
  </mergeCells>
  <pageMargins left="0.7" right="0.7" top="0.75" bottom="0.75" header="0.3" footer="0.3"/>
  <ignoredErrors>
    <ignoredError sqref="I5 O5 U5 AA5 AG5 AM5 AS5 AY5 BE5 BK5 BQ5 BW5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0CBE-47B1-4387-AD1F-E79412C52D7C}">
  <dimension ref="A1:AT105"/>
  <sheetViews>
    <sheetView tabSelected="1" zoomScaleNormal="100" workbookViewId="0">
      <selection sqref="A1:B1"/>
    </sheetView>
  </sheetViews>
  <sheetFormatPr defaultRowHeight="15" x14ac:dyDescent="0.25"/>
  <cols>
    <col min="2" max="2" width="10.7109375" customWidth="1"/>
    <col min="7" max="7" width="12.7109375" customWidth="1"/>
    <col min="8" max="8" width="11.28515625" bestFit="1" customWidth="1"/>
    <col min="13" max="13" width="9.28515625" customWidth="1"/>
    <col min="14" max="14" width="10.7109375" bestFit="1" customWidth="1"/>
    <col min="19" max="19" width="12.7109375" customWidth="1"/>
    <col min="26" max="26" width="11.85546875" bestFit="1" customWidth="1"/>
    <col min="31" max="31" width="13.5703125" customWidth="1"/>
    <col min="38" max="38" width="12.42578125" bestFit="1" customWidth="1"/>
    <col min="43" max="43" width="11.28515625" customWidth="1"/>
    <col min="44" max="44" width="13.5703125" bestFit="1" customWidth="1"/>
  </cols>
  <sheetData>
    <row r="1" spans="1:46" ht="16.5" thickBot="1" x14ac:dyDescent="0.3">
      <c r="A1" s="94" t="s">
        <v>115</v>
      </c>
      <c r="B1" s="95"/>
    </row>
    <row r="3" spans="1:46" ht="15.75" thickBot="1" x14ac:dyDescent="0.3"/>
    <row r="4" spans="1:46" ht="15.75" thickBot="1" x14ac:dyDescent="0.3">
      <c r="A4" s="85" t="s">
        <v>31</v>
      </c>
      <c r="B4" s="86">
        <v>10</v>
      </c>
      <c r="C4" s="12"/>
      <c r="D4" s="12"/>
      <c r="G4" s="85" t="s">
        <v>31</v>
      </c>
      <c r="H4" s="86">
        <v>10</v>
      </c>
      <c r="I4" s="12"/>
      <c r="J4" s="12"/>
      <c r="M4" s="85" t="s">
        <v>31</v>
      </c>
      <c r="N4" s="86">
        <v>25</v>
      </c>
      <c r="O4" s="12"/>
      <c r="P4" s="12"/>
      <c r="S4" s="85" t="s">
        <v>31</v>
      </c>
      <c r="T4" s="86">
        <v>25</v>
      </c>
      <c r="U4" s="12"/>
      <c r="V4" s="12"/>
      <c r="Y4" s="85" t="s">
        <v>31</v>
      </c>
      <c r="Z4" s="86">
        <v>50</v>
      </c>
      <c r="AA4" s="12"/>
      <c r="AB4" s="12"/>
      <c r="AE4" s="85" t="s">
        <v>31</v>
      </c>
      <c r="AF4" s="86">
        <v>50</v>
      </c>
      <c r="AG4" s="12"/>
      <c r="AH4" s="12"/>
      <c r="AK4" s="85" t="s">
        <v>31</v>
      </c>
      <c r="AL4" s="86">
        <v>100</v>
      </c>
      <c r="AM4" s="12"/>
      <c r="AN4" s="12"/>
      <c r="AQ4" s="85" t="s">
        <v>31</v>
      </c>
      <c r="AR4" s="86">
        <v>100</v>
      </c>
      <c r="AS4" s="12"/>
      <c r="AT4" s="12"/>
    </row>
    <row r="5" spans="1:46" ht="15.75" thickBot="1" x14ac:dyDescent="0.3">
      <c r="A5" s="4" t="s">
        <v>113</v>
      </c>
      <c r="B5" s="6" t="s">
        <v>116</v>
      </c>
      <c r="C5" s="31" t="s">
        <v>112</v>
      </c>
      <c r="D5" s="87" t="s">
        <v>114</v>
      </c>
      <c r="G5" s="6" t="s">
        <v>117</v>
      </c>
      <c r="H5" s="6" t="s">
        <v>116</v>
      </c>
      <c r="I5" s="31" t="s">
        <v>112</v>
      </c>
      <c r="J5" s="87" t="s">
        <v>114</v>
      </c>
      <c r="M5" s="4" t="s">
        <v>113</v>
      </c>
      <c r="N5" s="6" t="s">
        <v>116</v>
      </c>
      <c r="O5" s="31" t="s">
        <v>112</v>
      </c>
      <c r="P5" s="87" t="s">
        <v>114</v>
      </c>
      <c r="S5" s="6" t="s">
        <v>117</v>
      </c>
      <c r="T5" s="6" t="s">
        <v>116</v>
      </c>
      <c r="U5" s="31" t="s">
        <v>112</v>
      </c>
      <c r="V5" s="87" t="s">
        <v>114</v>
      </c>
      <c r="Y5" s="4" t="s">
        <v>113</v>
      </c>
      <c r="Z5" s="6" t="s">
        <v>116</v>
      </c>
      <c r="AA5" s="31" t="s">
        <v>112</v>
      </c>
      <c r="AB5" s="87" t="s">
        <v>114</v>
      </c>
      <c r="AE5" s="6" t="s">
        <v>117</v>
      </c>
      <c r="AF5" s="6" t="s">
        <v>116</v>
      </c>
      <c r="AG5" s="31" t="s">
        <v>112</v>
      </c>
      <c r="AH5" s="87" t="s">
        <v>114</v>
      </c>
      <c r="AK5" s="4" t="s">
        <v>113</v>
      </c>
      <c r="AL5" s="6" t="s">
        <v>116</v>
      </c>
      <c r="AM5" s="31" t="s">
        <v>112</v>
      </c>
      <c r="AN5" s="87" t="s">
        <v>114</v>
      </c>
      <c r="AQ5" s="6" t="s">
        <v>117</v>
      </c>
      <c r="AR5" s="6" t="s">
        <v>116</v>
      </c>
      <c r="AS5" s="31" t="s">
        <v>112</v>
      </c>
      <c r="AT5" s="87" t="s">
        <v>114</v>
      </c>
    </row>
    <row r="6" spans="1:46" x14ac:dyDescent="0.25">
      <c r="A6" s="48">
        <v>1</v>
      </c>
      <c r="B6" s="48">
        <f>('2.1'!$B5-'2.1'!I$5)*('2.1'!$C5-'2.1'!O$5)</f>
        <v>3.2400000000000123E-5</v>
      </c>
      <c r="C6" s="15">
        <f>SUM(B6:B15)/(B4-1)</f>
        <v>2.5711111111111122E-4</v>
      </c>
      <c r="D6" s="34">
        <f>C6/(SQRT('2.1'!K5*'2.1'!Q5))</f>
        <v>0.55174987930632213</v>
      </c>
      <c r="G6" s="48">
        <v>1</v>
      </c>
      <c r="H6" s="48">
        <f>('2.1'!$D5-'2.1'!U$5)*('2.1'!$E5-'2.1'!AA$5)</f>
        <v>-9.0779999999999913E-5</v>
      </c>
      <c r="I6" s="15">
        <f>SUM(H6:H15)/(H4-1)</f>
        <v>4.3031111111111104E-4</v>
      </c>
      <c r="J6" s="34">
        <f>I6/(SQRT('2.1'!W5*'2.1'!AC5))</f>
        <v>0.65310673416515819</v>
      </c>
      <c r="M6" s="48">
        <v>1</v>
      </c>
      <c r="N6" s="48">
        <f>('2.1'!B5-'2.1'!AG$5)*('2.1'!C5-'2.1'!AM$5)</f>
        <v>2.784000000000062E-7</v>
      </c>
      <c r="O6" s="15">
        <f>SUM(N6:N30)/(N4-1)</f>
        <v>4.6050166666666668E-4</v>
      </c>
      <c r="P6" s="34">
        <f>O6/(SQRT('2.1'!AI5*'2.1'!AO5))</f>
        <v>0.72886331718177266</v>
      </c>
      <c r="S6" s="48">
        <v>1</v>
      </c>
      <c r="T6" s="48">
        <f>('2.1'!D5-'2.1'!AS$5)*('2.1'!E5-'2.1'!AY$5)</f>
        <v>2.4088320000000005E-4</v>
      </c>
      <c r="U6" s="15">
        <f>SUM(T6:T30)/(T4-1)</f>
        <v>1.9796633333333332E-3</v>
      </c>
      <c r="V6" s="34">
        <f>U6/(SQRT('2.1'!AU5*'2.1'!BA5))</f>
        <v>0.90874719164261042</v>
      </c>
      <c r="Y6" s="48">
        <v>1</v>
      </c>
      <c r="Z6" s="48">
        <f>('2.1'!B5-'2.1'!BE$5)*('2.1'!C5-'2.1'!BK$5)</f>
        <v>5.9071999999992012E-6</v>
      </c>
      <c r="AA6" s="15">
        <f>SUM(Z6:Z55)/(Z4-1)</f>
        <v>5.4442122448979612E-4</v>
      </c>
      <c r="AB6" s="34">
        <f>AA6/(SQRT('2.1'!BG5*'2.1'!BM5))</f>
        <v>0.72122728661883551</v>
      </c>
      <c r="AE6" s="48">
        <v>1</v>
      </c>
      <c r="AF6" s="48">
        <f>('2.1'!D5-'2.1'!BQ$5)*('2.1'!E5-'2.1'!BW$5)</f>
        <v>1.3256519999999989E-4</v>
      </c>
      <c r="AG6" s="15">
        <f>SUM(AF6:AF55)/(AF4-1)</f>
        <v>2.4649538775510203E-3</v>
      </c>
      <c r="AH6" s="34">
        <f>AG6/(SQRT('2.1'!BS5*'2.1'!BY5))</f>
        <v>0.91945266764025257</v>
      </c>
      <c r="AK6" s="48">
        <v>1</v>
      </c>
      <c r="AL6" s="48">
        <f>('2.1'!B5-'2.1'!CC$5)*('2.1'!C5-'2.1'!CI$5)</f>
        <v>-1.6510000000001458E-6</v>
      </c>
      <c r="AM6" s="15">
        <f>SUM(AL6:AL105)/(AL4-1)</f>
        <v>4.4165757575757576E-4</v>
      </c>
      <c r="AN6" s="34">
        <f>AM6/(SQRT('2.1'!CE5*'2.1'!CK5))</f>
        <v>0.64837337954612262</v>
      </c>
      <c r="AQ6" s="48">
        <v>1</v>
      </c>
      <c r="AR6" s="48">
        <f>('2.1'!D5-'2.1'!CO$5)*('2.1'!E5-'2.1'!CU$5)</f>
        <v>-6.7278499999999915E-5</v>
      </c>
      <c r="AS6" s="15">
        <f>SUM(AR6:AR105)/(AR4-1)</f>
        <v>1.6201499999999992E-3</v>
      </c>
      <c r="AT6" s="34">
        <f>AS6/(SQRT('2.1'!CQ5*'2.1'!CW5))</f>
        <v>0.89303775106375272</v>
      </c>
    </row>
    <row r="7" spans="1:46" x14ac:dyDescent="0.25">
      <c r="A7" s="47">
        <v>2</v>
      </c>
      <c r="B7" s="48">
        <f>('2.1'!$B6-'2.1'!I$5)*('2.1'!$C6-'2.1'!O$5)</f>
        <v>1.5200000000000449E-5</v>
      </c>
      <c r="C7" s="12"/>
      <c r="D7" s="12"/>
      <c r="G7" s="47">
        <v>2</v>
      </c>
      <c r="H7" s="48">
        <f>('2.1'!$D6-'2.1'!U$5)*('2.1'!$E6-'2.1'!AA$5)</f>
        <v>4.7762000000000021E-4</v>
      </c>
      <c r="I7" s="12"/>
      <c r="J7" s="12"/>
      <c r="M7" s="47">
        <v>2</v>
      </c>
      <c r="N7" s="48">
        <f>('2.1'!B6-'2.1'!AG$5)*('2.1'!C6-'2.1'!AM$5)</f>
        <v>-1.674815999999994E-4</v>
      </c>
      <c r="O7" s="12"/>
      <c r="P7" s="12"/>
      <c r="S7" s="47">
        <v>2</v>
      </c>
      <c r="T7" s="48">
        <f>('2.1'!D6-'2.1'!AS$5)*('2.1'!E6-'2.1'!AY$5)</f>
        <v>3.9163199999999395E-5</v>
      </c>
      <c r="U7" s="12"/>
      <c r="V7" s="12"/>
      <c r="Y7" s="47">
        <v>2</v>
      </c>
      <c r="Z7" s="48">
        <f>('2.1'!B6-'2.1'!BE$5)*('2.1'!C6-'2.1'!BK$5)</f>
        <v>-1.7297280000000154E-4</v>
      </c>
      <c r="AA7" s="12"/>
      <c r="AB7" s="12"/>
      <c r="AE7" s="47">
        <v>2</v>
      </c>
      <c r="AF7" s="48">
        <f>('2.1'!D6-'2.1'!BQ$5)*('2.1'!E6-'2.1'!BW$5)</f>
        <v>1.2590519999999944E-4</v>
      </c>
      <c r="AG7" s="12"/>
      <c r="AH7" s="12"/>
      <c r="AK7" s="47">
        <v>2</v>
      </c>
      <c r="AL7" s="48">
        <f>('2.1'!B6-'2.1'!CC$5)*('2.1'!C6-'2.1'!CI$5)</f>
        <v>-2.2931099999999743E-4</v>
      </c>
      <c r="AM7" s="12"/>
      <c r="AN7" s="12"/>
      <c r="AQ7" s="47">
        <v>2</v>
      </c>
      <c r="AR7" s="48">
        <f>('2.1'!D6-'2.1'!CO$5)*('2.1'!E6-'2.1'!CU$5)</f>
        <v>4.1621150000000184E-4</v>
      </c>
      <c r="AS7" s="12"/>
      <c r="AT7" s="12"/>
    </row>
    <row r="8" spans="1:46" x14ac:dyDescent="0.25">
      <c r="A8" s="47">
        <v>3</v>
      </c>
      <c r="B8" s="48">
        <f>('2.1'!$B7-'2.1'!I$5)*('2.1'!$C7-'2.1'!O$5)</f>
        <v>-8.3999999999999704E-6</v>
      </c>
      <c r="C8" s="12"/>
      <c r="D8" s="12"/>
      <c r="G8" s="47">
        <v>3</v>
      </c>
      <c r="H8" s="48">
        <f>('2.1'!$D7-'2.1'!U$5)*('2.1'!$E7-'2.1'!AA$5)</f>
        <v>3.6022000000000002E-4</v>
      </c>
      <c r="I8" s="12"/>
      <c r="J8" s="12"/>
      <c r="M8" s="47">
        <v>3</v>
      </c>
      <c r="N8" s="48">
        <f>('2.1'!B7-'2.1'!AG$5)*('2.1'!C7-'2.1'!AM$5)</f>
        <v>-2.3615999999990835E-6</v>
      </c>
      <c r="O8" s="12"/>
      <c r="P8" s="12"/>
      <c r="S8" s="47">
        <v>3</v>
      </c>
      <c r="T8" s="48">
        <f>('2.1'!D7-'2.1'!AS$5)*('2.1'!E7-'2.1'!AY$5)</f>
        <v>8.9748320000000096E-4</v>
      </c>
      <c r="U8" s="12"/>
      <c r="V8" s="12"/>
      <c r="Y8" s="47">
        <v>3</v>
      </c>
      <c r="Z8" s="48">
        <f>('2.1'!B7-'2.1'!BE$5)*('2.1'!C7-'2.1'!BK$5)</f>
        <v>-4.291279999999815E-5</v>
      </c>
      <c r="AA8" s="12"/>
      <c r="AB8" s="12"/>
      <c r="AE8" s="47">
        <v>3</v>
      </c>
      <c r="AF8" s="48">
        <f>('2.1'!D7-'2.1'!BQ$5)*('2.1'!E7-'2.1'!BW$5)</f>
        <v>7.3866520000000061E-4</v>
      </c>
      <c r="AG8" s="12"/>
      <c r="AH8" s="12"/>
      <c r="AK8" s="47">
        <v>3</v>
      </c>
      <c r="AL8" s="48">
        <f>('2.1'!B7-'2.1'!CC$5)*('2.1'!C7-'2.1'!CI$5)</f>
        <v>-8.1640999999994674E-5</v>
      </c>
      <c r="AM8" s="12"/>
      <c r="AN8" s="12"/>
      <c r="AQ8" s="47">
        <v>3</v>
      </c>
      <c r="AR8" s="48">
        <f>('2.1'!D7-'2.1'!CO$5)*('2.1'!E7-'2.1'!CU$5)</f>
        <v>4.0767149999999911E-4</v>
      </c>
      <c r="AS8" s="12"/>
      <c r="AT8" s="12"/>
    </row>
    <row r="9" spans="1:46" x14ac:dyDescent="0.25">
      <c r="A9" s="47">
        <v>4</v>
      </c>
      <c r="B9" s="48">
        <f>('2.1'!$B8-'2.1'!I$5)*('2.1'!$C8-'2.1'!O$5)</f>
        <v>1.2800000000000045E-5</v>
      </c>
      <c r="C9" s="12"/>
      <c r="D9" s="12"/>
      <c r="G9" s="47">
        <v>4</v>
      </c>
      <c r="H9" s="48">
        <f>('2.1'!$D8-'2.1'!U$5)*('2.1'!$E8-'2.1'!AA$5)</f>
        <v>8.1661999999999956E-4</v>
      </c>
      <c r="I9" s="12"/>
      <c r="J9" s="12"/>
      <c r="M9" s="47">
        <v>4</v>
      </c>
      <c r="N9" s="48">
        <f>('2.1'!B8-'2.1'!AG$5)*('2.1'!C8-'2.1'!AM$5)</f>
        <v>-1.8816000000001575E-6</v>
      </c>
      <c r="O9" s="12"/>
      <c r="P9" s="12"/>
      <c r="S9" s="47">
        <v>4</v>
      </c>
      <c r="T9" s="48">
        <f>('2.1'!D8-'2.1'!AS$5)*('2.1'!E8-'2.1'!AY$5)</f>
        <v>1.5661632000000007E-3</v>
      </c>
      <c r="U9" s="12"/>
      <c r="V9" s="12"/>
      <c r="Y9" s="47">
        <v>4</v>
      </c>
      <c r="Z9" s="48">
        <f>('2.1'!B8-'2.1'!BE$5)*('2.1'!C8-'2.1'!BK$5)</f>
        <v>7.3871999999991286E-6</v>
      </c>
      <c r="AA9" s="12"/>
      <c r="AB9" s="12"/>
      <c r="AE9" s="47">
        <v>4</v>
      </c>
      <c r="AF9" s="48">
        <f>('2.1'!D8-'2.1'!BQ$5)*('2.1'!E8-'2.1'!BW$5)</f>
        <v>1.3538052000000003E-3</v>
      </c>
      <c r="AG9" s="12"/>
      <c r="AH9" s="12"/>
      <c r="AK9" s="47">
        <v>4</v>
      </c>
      <c r="AL9" s="48">
        <f>('2.1'!B8-'2.1'!CC$5)*('2.1'!C8-'2.1'!CI$5)</f>
        <v>7.568999999999202E-6</v>
      </c>
      <c r="AM9" s="12"/>
      <c r="AN9" s="12"/>
      <c r="AQ9" s="47">
        <v>4</v>
      </c>
      <c r="AR9" s="48">
        <f>('2.1'!D8-'2.1'!CO$5)*('2.1'!E8-'2.1'!CU$5)</f>
        <v>8.8766149999999809E-4</v>
      </c>
      <c r="AS9" s="12"/>
      <c r="AT9" s="12"/>
    </row>
    <row r="10" spans="1:46" x14ac:dyDescent="0.25">
      <c r="A10" s="47">
        <v>5</v>
      </c>
      <c r="B10" s="48">
        <f>('2.1'!$B9-'2.1'!I$5)*('2.1'!$C9-'2.1'!O$5)</f>
        <v>2.2540000000000025E-4</v>
      </c>
      <c r="C10" s="12"/>
      <c r="D10" s="12"/>
      <c r="G10" s="47">
        <v>5</v>
      </c>
      <c r="H10" s="48">
        <f>('2.1'!$D9-'2.1'!U$5)*('2.1'!$E9-'2.1'!AA$5)</f>
        <v>3.2291999999999976E-4</v>
      </c>
      <c r="I10" s="12"/>
      <c r="J10" s="12"/>
      <c r="M10" s="47">
        <v>5</v>
      </c>
      <c r="N10" s="48">
        <f>('2.1'!B9-'2.1'!AG$5)*('2.1'!C9-'2.1'!AM$5)</f>
        <v>3.7799840000000317E-4</v>
      </c>
      <c r="O10" s="12"/>
      <c r="P10" s="12"/>
      <c r="S10" s="47">
        <v>5</v>
      </c>
      <c r="T10" s="48">
        <f>('2.1'!D9-'2.1'!AS$5)*('2.1'!E9-'2.1'!AY$5)</f>
        <v>9.0424320000000093E-4</v>
      </c>
      <c r="U10" s="12"/>
      <c r="V10" s="12"/>
      <c r="Y10" s="47">
        <v>5</v>
      </c>
      <c r="Z10" s="48">
        <f>('2.1'!B9-'2.1'!BE$5)*('2.1'!C9-'2.1'!BK$5)</f>
        <v>2.4282720000000843E-4</v>
      </c>
      <c r="AA10" s="12"/>
      <c r="AB10" s="12"/>
      <c r="AE10" s="47">
        <v>5</v>
      </c>
      <c r="AF10" s="48">
        <f>('2.1'!D9-'2.1'!BQ$5)*('2.1'!E9-'2.1'!BW$5)</f>
        <v>7.3548520000000063E-4</v>
      </c>
      <c r="AG10" s="12"/>
      <c r="AH10" s="12"/>
      <c r="AK10" s="47">
        <v>5</v>
      </c>
      <c r="AL10" s="48">
        <f>('2.1'!B9-'2.1'!CC$5)*('2.1'!C9-'2.1'!CI$5)</f>
        <v>1.5789900000001651E-4</v>
      </c>
      <c r="AM10" s="12"/>
      <c r="AN10" s="12"/>
      <c r="AQ10" s="47">
        <v>5</v>
      </c>
      <c r="AR10" s="48">
        <f>('2.1'!D9-'2.1'!CO$5)*('2.1'!E9-'2.1'!CU$5)</f>
        <v>3.7622149999999832E-4</v>
      </c>
      <c r="AS10" s="12"/>
      <c r="AT10" s="12"/>
    </row>
    <row r="11" spans="1:46" x14ac:dyDescent="0.25">
      <c r="A11" s="47">
        <v>6</v>
      </c>
      <c r="B11" s="48">
        <f>('2.1'!$B10-'2.1'!I$5)*('2.1'!$C10-'2.1'!O$5)</f>
        <v>3.7240000000000043E-4</v>
      </c>
      <c r="C11" s="12"/>
      <c r="D11" s="12"/>
      <c r="G11" s="47">
        <v>6</v>
      </c>
      <c r="H11" s="48">
        <f>('2.1'!$D10-'2.1'!U$5)*('2.1'!$E10-'2.1'!AA$5)</f>
        <v>1.2519999999999933E-5</v>
      </c>
      <c r="I11" s="12"/>
      <c r="J11" s="12"/>
      <c r="M11" s="47">
        <v>6</v>
      </c>
      <c r="N11" s="48">
        <f>('2.1'!B10-'2.1'!AG$5)*('2.1'!C10-'2.1'!AM$5)</f>
        <v>-2.7481599999999276E-5</v>
      </c>
      <c r="O11" s="12"/>
      <c r="P11" s="12"/>
      <c r="S11" s="47">
        <v>6</v>
      </c>
      <c r="T11" s="48">
        <f>('2.1'!D10-'2.1'!AS$5)*('2.1'!E10-'2.1'!AY$5)</f>
        <v>-1.6999679999999998E-4</v>
      </c>
      <c r="U11" s="12"/>
      <c r="V11" s="12"/>
      <c r="Y11" s="47">
        <v>6</v>
      </c>
      <c r="Z11" s="48">
        <f>('2.1'!B10-'2.1'!BE$5)*('2.1'!C10-'2.1'!BK$5)</f>
        <v>1.6447199999994607E-5</v>
      </c>
      <c r="AA11" s="12"/>
      <c r="AB11" s="12"/>
      <c r="AE11" s="47">
        <v>6</v>
      </c>
      <c r="AF11" s="48">
        <f>('2.1'!D10-'2.1'!BQ$5)*('2.1'!E10-'2.1'!BW$5)</f>
        <v>-1.4505479999999993E-4</v>
      </c>
      <c r="AG11" s="12"/>
      <c r="AH11" s="12"/>
      <c r="AK11" s="47">
        <v>6</v>
      </c>
      <c r="AL11" s="48">
        <f>('2.1'!B10-'2.1'!CC$5)*('2.1'!C10-'2.1'!CI$5)</f>
        <v>-5.2101000000001045E-5</v>
      </c>
      <c r="AM11" s="12"/>
      <c r="AN11" s="12"/>
      <c r="AQ11" s="47">
        <v>6</v>
      </c>
      <c r="AR11" s="48">
        <f>('2.1'!D10-'2.1'!CO$5)*('2.1'!E10-'2.1'!CU$5)</f>
        <v>-1.8208500000000027E-5</v>
      </c>
      <c r="AS11" s="12"/>
      <c r="AT11" s="12"/>
    </row>
    <row r="12" spans="1:46" x14ac:dyDescent="0.25">
      <c r="A12" s="47">
        <v>7</v>
      </c>
      <c r="B12" s="48">
        <f>('2.1'!$B11-'2.1'!I$5)*('2.1'!$C11-'2.1'!O$5)</f>
        <v>8.4240000000000085E-4</v>
      </c>
      <c r="C12" s="12"/>
      <c r="D12" s="12"/>
      <c r="G12" s="47">
        <v>7</v>
      </c>
      <c r="H12" s="48">
        <f>('2.1'!$D11-'2.1'!U$5)*('2.1'!$E11-'2.1'!AA$5)</f>
        <v>3.175199999999999E-4</v>
      </c>
      <c r="I12" s="12"/>
      <c r="J12" s="12"/>
      <c r="M12" s="47">
        <v>7</v>
      </c>
      <c r="N12" s="48">
        <f>('2.1'!B11-'2.1'!AG$5)*('2.1'!C11-'2.1'!AM$5)</f>
        <v>1.2043584000000042E-3</v>
      </c>
      <c r="O12" s="12"/>
      <c r="P12" s="12"/>
      <c r="S12" s="47">
        <v>7</v>
      </c>
      <c r="T12" s="48">
        <f>('2.1'!D11-'2.1'!AS$5)*('2.1'!E11-'2.1'!AY$5)</f>
        <v>8.5144320000000095E-4</v>
      </c>
      <c r="U12" s="12"/>
      <c r="V12" s="12"/>
      <c r="Y12" s="47">
        <v>7</v>
      </c>
      <c r="Z12" s="48">
        <f>('2.1'!B11-'2.1'!BE$5)*('2.1'!C11-'2.1'!BK$5)</f>
        <v>1.0485872000000123E-3</v>
      </c>
      <c r="AA12" s="12"/>
      <c r="AB12" s="12"/>
      <c r="AE12" s="47">
        <v>7</v>
      </c>
      <c r="AF12" s="48">
        <f>('2.1'!D11-'2.1'!BQ$5)*('2.1'!E11-'2.1'!BW$5)</f>
        <v>6.9414520000000068E-4</v>
      </c>
      <c r="AG12" s="12"/>
      <c r="AH12" s="12"/>
      <c r="AK12" s="47">
        <v>7</v>
      </c>
      <c r="AL12" s="48">
        <f>('2.1'!B11-'2.1'!CC$5)*('2.1'!C11-'2.1'!CI$5)</f>
        <v>9.9944900000001834E-4</v>
      </c>
      <c r="AM12" s="12"/>
      <c r="AN12" s="12"/>
      <c r="AQ12" s="47">
        <v>7</v>
      </c>
      <c r="AR12" s="48">
        <f>('2.1'!D11-'2.1'!CO$5)*('2.1'!E11-'2.1'!CU$5)</f>
        <v>3.6515149999999879E-4</v>
      </c>
      <c r="AS12" s="12"/>
      <c r="AT12" s="12"/>
    </row>
    <row r="13" spans="1:46" x14ac:dyDescent="0.25">
      <c r="A13" s="47">
        <v>8</v>
      </c>
      <c r="B13" s="48">
        <f>('2.1'!$B12-'2.1'!I$5)*('2.1'!$C12-'2.1'!O$5)</f>
        <v>7.5619999999999962E-4</v>
      </c>
      <c r="C13" s="12"/>
      <c r="D13" s="12"/>
      <c r="G13" s="47">
        <v>8</v>
      </c>
      <c r="H13" s="48">
        <f>('2.1'!$D12-'2.1'!U$5)*('2.1'!$E12-'2.1'!AA$5)</f>
        <v>1.2387199999999998E-3</v>
      </c>
      <c r="I13" s="12"/>
      <c r="J13" s="12"/>
      <c r="M13" s="47">
        <v>8</v>
      </c>
      <c r="N13" s="48">
        <f>('2.1'!B12-'2.1'!AG$5)*('2.1'!C12-'2.1'!AM$5)</f>
        <v>5.0175839999999747E-4</v>
      </c>
      <c r="O13" s="12"/>
      <c r="P13" s="12"/>
      <c r="S13" s="47">
        <v>8</v>
      </c>
      <c r="T13" s="48">
        <f>('2.1'!D12-'2.1'!AS$5)*('2.1'!E12-'2.1'!AY$5)</f>
        <v>5.4920319999999926E-4</v>
      </c>
      <c r="U13" s="12"/>
      <c r="V13" s="12"/>
      <c r="Y13" s="47">
        <v>8</v>
      </c>
      <c r="Z13" s="48">
        <f>('2.1'!B12-'2.1'!BE$5)*('2.1'!C12-'2.1'!BK$5)</f>
        <v>6.1326719999999087E-4</v>
      </c>
      <c r="AA13" s="12"/>
      <c r="AB13" s="12"/>
      <c r="AE13" s="47">
        <v>8</v>
      </c>
      <c r="AF13" s="48">
        <f>('2.1'!D12-'2.1'!BQ$5)*('2.1'!E12-'2.1'!BW$5)</f>
        <v>7.0226519999999951E-4</v>
      </c>
      <c r="AG13" s="12"/>
      <c r="AH13" s="12"/>
      <c r="AK13" s="47">
        <v>8</v>
      </c>
      <c r="AL13" s="48">
        <f>('2.1'!B12-'2.1'!CC$5)*('2.1'!C12-'2.1'!CI$5)</f>
        <v>6.4233899999998712E-4</v>
      </c>
      <c r="AM13" s="12"/>
      <c r="AN13" s="12"/>
      <c r="AQ13" s="47">
        <v>8</v>
      </c>
      <c r="AR13" s="48">
        <f>('2.1'!D12-'2.1'!CO$5)*('2.1'!E12-'2.1'!CU$5)</f>
        <v>1.151851500000001E-3</v>
      </c>
      <c r="AS13" s="12"/>
      <c r="AT13" s="12"/>
    </row>
    <row r="14" spans="1:46" x14ac:dyDescent="0.25">
      <c r="A14" s="47">
        <v>9</v>
      </c>
      <c r="B14" s="48">
        <f>('2.1'!$B13-'2.1'!I$5)*('2.1'!$C13-'2.1'!O$5)</f>
        <v>9.3599999999999876E-5</v>
      </c>
      <c r="C14" s="12"/>
      <c r="D14" s="12"/>
      <c r="G14" s="47">
        <v>9</v>
      </c>
      <c r="H14" s="48">
        <f>('2.1'!$D13-'2.1'!U$5)*('2.1'!$E13-'2.1'!AA$5)</f>
        <v>1.7419999999999992E-5</v>
      </c>
      <c r="I14" s="12"/>
      <c r="J14" s="12"/>
      <c r="M14" s="47">
        <v>9</v>
      </c>
      <c r="N14" s="48">
        <f>('2.1'!B13-'2.1'!AG$5)*('2.1'!C13-'2.1'!AM$5)</f>
        <v>2.6355840000000133E-4</v>
      </c>
      <c r="O14" s="12"/>
      <c r="P14" s="12"/>
      <c r="S14" s="47">
        <v>9</v>
      </c>
      <c r="T14" s="48">
        <f>('2.1'!D13-'2.1'!AS$5)*('2.1'!E13-'2.1'!AY$5)</f>
        <v>2.3464320000000029E-4</v>
      </c>
      <c r="U14" s="12"/>
      <c r="V14" s="12"/>
      <c r="Y14" s="47">
        <v>9</v>
      </c>
      <c r="Z14" s="48">
        <f>('2.1'!B13-'2.1'!BE$5)*('2.1'!C13-'2.1'!BK$5)</f>
        <v>1.9630720000000481E-4</v>
      </c>
      <c r="AA14" s="12"/>
      <c r="AB14" s="12"/>
      <c r="AE14" s="47">
        <v>9</v>
      </c>
      <c r="AF14" s="48">
        <f>('2.1'!D13-'2.1'!BQ$5)*('2.1'!E13-'2.1'!BW$5)</f>
        <v>1.5668520000000014E-4</v>
      </c>
      <c r="AG14" s="12"/>
      <c r="AH14" s="12"/>
      <c r="AK14" s="47">
        <v>9</v>
      </c>
      <c r="AL14" s="48">
        <f>('2.1'!B13-'2.1'!CC$5)*('2.1'!C13-'2.1'!CI$5)</f>
        <v>1.7620900000000746E-4</v>
      </c>
      <c r="AM14" s="12"/>
      <c r="AN14" s="12"/>
      <c r="AQ14" s="47">
        <v>9</v>
      </c>
      <c r="AR14" s="48">
        <f>('2.1'!D13-'2.1'!CO$5)*('2.1'!E13-'2.1'!CU$5)</f>
        <v>2.9421499999999783E-5</v>
      </c>
      <c r="AS14" s="12"/>
      <c r="AT14" s="12"/>
    </row>
    <row r="15" spans="1:46" x14ac:dyDescent="0.25">
      <c r="A15" s="47">
        <v>10</v>
      </c>
      <c r="B15" s="48">
        <f>('2.1'!$B14-'2.1'!I$5)*('2.1'!$C14-'2.1'!O$5)</f>
        <v>-2.8000000000000826E-5</v>
      </c>
      <c r="C15" s="12"/>
      <c r="D15" s="12"/>
      <c r="G15" s="47">
        <v>10</v>
      </c>
      <c r="H15" s="48">
        <f>('2.1'!$D14-'2.1'!U$5)*('2.1'!$E14-'2.1'!AA$5)</f>
        <v>4.0002000000000001E-4</v>
      </c>
      <c r="I15" s="12"/>
      <c r="J15" s="12"/>
      <c r="M15" s="47">
        <v>10</v>
      </c>
      <c r="N15" s="48">
        <f>('2.1'!B14-'2.1'!AG$5)*('2.1'!C14-'2.1'!AM$5)</f>
        <v>3.5955840000000057E-4</v>
      </c>
      <c r="O15" s="12"/>
      <c r="P15" s="12"/>
      <c r="S15" s="47">
        <v>10</v>
      </c>
      <c r="T15" s="48">
        <f>('2.1'!D14-'2.1'!AS$5)*('2.1'!E14-'2.1'!AY$5)</f>
        <v>-3.51968000000007E-5</v>
      </c>
      <c r="U15" s="12"/>
      <c r="V15" s="12"/>
      <c r="Y15" s="47">
        <v>10</v>
      </c>
      <c r="Z15" s="48">
        <f>('2.1'!B14-'2.1'!BE$5)*('2.1'!C14-'2.1'!BK$5)</f>
        <v>2.9034720000000656E-4</v>
      </c>
      <c r="AA15" s="12"/>
      <c r="AB15" s="12"/>
      <c r="AE15" s="47">
        <v>10</v>
      </c>
      <c r="AF15" s="48">
        <f>('2.1'!D14-'2.1'!BQ$5)*('2.1'!E14-'2.1'!BW$5)</f>
        <v>5.0445199999999305E-5</v>
      </c>
      <c r="AG15" s="12"/>
      <c r="AH15" s="12"/>
      <c r="AK15" s="47">
        <v>10</v>
      </c>
      <c r="AL15" s="48">
        <f>('2.1'!B14-'2.1'!CC$5)*('2.1'!C14-'2.1'!CI$5)</f>
        <v>3.2472900000000558E-4</v>
      </c>
      <c r="AM15" s="12"/>
      <c r="AN15" s="12"/>
      <c r="AQ15" s="47">
        <v>10</v>
      </c>
      <c r="AR15" s="48">
        <f>('2.1'!D14-'2.1'!CO$5)*('2.1'!E14-'2.1'!CU$5)</f>
        <v>3.3874150000000173E-4</v>
      </c>
      <c r="AS15" s="12"/>
      <c r="AT15" s="12"/>
    </row>
    <row r="16" spans="1:46" x14ac:dyDescent="0.25">
      <c r="M16" s="48">
        <v>11</v>
      </c>
      <c r="N16" s="48">
        <f>('2.1'!B15-'2.1'!AG$5)*('2.1'!C15-'2.1'!AM$5)</f>
        <v>1.2323583999999967E-3</v>
      </c>
      <c r="S16" s="48">
        <v>11</v>
      </c>
      <c r="T16" s="48">
        <f>('2.1'!D15-'2.1'!AS$5)*('2.1'!E15-'2.1'!AY$5)</f>
        <v>2.1683603199999995E-2</v>
      </c>
      <c r="Y16" s="48">
        <v>11</v>
      </c>
      <c r="Z16" s="48">
        <f>('2.1'!B15-'2.1'!BE$5)*('2.1'!C15-'2.1'!BK$5)</f>
        <v>1.4355871999999863E-3</v>
      </c>
      <c r="AE16" s="48">
        <v>11</v>
      </c>
      <c r="AF16" s="48">
        <f>('2.1'!D15-'2.1'!BQ$5)*('2.1'!E15-'2.1'!BW$5)</f>
        <v>2.2515045199999997E-2</v>
      </c>
      <c r="AK16" s="48">
        <v>11</v>
      </c>
      <c r="AL16" s="48">
        <f>('2.1'!B15-'2.1'!CC$5)*('2.1'!C15-'2.1'!CI$5)</f>
        <v>1.5214489999999773E-3</v>
      </c>
      <c r="AQ16" s="48">
        <v>11</v>
      </c>
      <c r="AR16" s="48">
        <f>('2.1'!D15-'2.1'!CO$5)*('2.1'!E15-'2.1'!CU$5)</f>
        <v>2.4679241500000008E-2</v>
      </c>
    </row>
    <row r="17" spans="13:44" x14ac:dyDescent="0.25">
      <c r="M17" s="47">
        <v>12</v>
      </c>
      <c r="N17" s="48">
        <f>('2.1'!B16-'2.1'!AG$5)*('2.1'!C16-'2.1'!AM$5)</f>
        <v>1.3041183999999921E-3</v>
      </c>
      <c r="S17" s="47">
        <v>12</v>
      </c>
      <c r="T17" s="48">
        <f>('2.1'!D16-'2.1'!AS$5)*('2.1'!E16-'2.1'!AY$5)</f>
        <v>2.2410431999999999E-3</v>
      </c>
      <c r="Y17" s="47">
        <v>12</v>
      </c>
      <c r="Z17" s="48">
        <f>('2.1'!B16-'2.1'!BE$5)*('2.1'!C16-'2.1'!BK$5)</f>
        <v>1.4729671999999818E-3</v>
      </c>
      <c r="AE17" s="47">
        <v>12</v>
      </c>
      <c r="AF17" s="48">
        <f>('2.1'!D16-'2.1'!BQ$5)*('2.1'!E16-'2.1'!BW$5)</f>
        <v>2.5126452000000001E-3</v>
      </c>
      <c r="AK17" s="47">
        <v>12</v>
      </c>
      <c r="AL17" s="48">
        <f>('2.1'!B16-'2.1'!CC$5)*('2.1'!C16-'2.1'!CI$5)</f>
        <v>1.5108589999999768E-3</v>
      </c>
      <c r="AQ17" s="47">
        <v>12</v>
      </c>
      <c r="AR17" s="48">
        <f>('2.1'!D16-'2.1'!CO$5)*('2.1'!E16-'2.1'!CU$5)</f>
        <v>3.2628015000000037E-3</v>
      </c>
    </row>
    <row r="18" spans="13:44" x14ac:dyDescent="0.25">
      <c r="M18" s="47">
        <v>13</v>
      </c>
      <c r="N18" s="48">
        <f>('2.1'!B17-'2.1'!AG$5)*('2.1'!C17-'2.1'!AM$5)</f>
        <v>8.8847840000000453E-4</v>
      </c>
      <c r="S18" s="47">
        <v>13</v>
      </c>
      <c r="T18" s="48">
        <f>('2.1'!D17-'2.1'!AS$5)*('2.1'!E17-'2.1'!AY$5)</f>
        <v>2.2475232000000009E-3</v>
      </c>
      <c r="Y18" s="47">
        <v>13</v>
      </c>
      <c r="Z18" s="48">
        <f>('2.1'!B17-'2.1'!BE$5)*('2.1'!C17-'2.1'!BK$5)</f>
        <v>7.1386720000001208E-4</v>
      </c>
      <c r="AE18" s="47">
        <v>13</v>
      </c>
      <c r="AF18" s="48">
        <f>('2.1'!D17-'2.1'!BQ$5)*('2.1'!E17-'2.1'!BW$5)</f>
        <v>1.9917252000000007E-3</v>
      </c>
      <c r="AK18" s="47">
        <v>13</v>
      </c>
      <c r="AL18" s="48">
        <f>('2.1'!B17-'2.1'!CC$5)*('2.1'!C17-'2.1'!CI$5)</f>
        <v>6.2047900000002131E-4</v>
      </c>
      <c r="AQ18" s="47">
        <v>13</v>
      </c>
      <c r="AR18" s="48">
        <f>('2.1'!D17-'2.1'!CO$5)*('2.1'!E17-'2.1'!CU$5)</f>
        <v>1.4166614999999978E-3</v>
      </c>
    </row>
    <row r="19" spans="13:44" x14ac:dyDescent="0.25">
      <c r="M19" s="47">
        <v>14</v>
      </c>
      <c r="N19" s="48">
        <f>('2.1'!B18-'2.1'!AG$5)*('2.1'!C18-'2.1'!AM$5)</f>
        <v>6.3455840000000352E-4</v>
      </c>
      <c r="S19" s="47">
        <v>14</v>
      </c>
      <c r="T19" s="48">
        <f>('2.1'!D18-'2.1'!AS$5)*('2.1'!E18-'2.1'!AY$5)</f>
        <v>2.5018832000000017E-3</v>
      </c>
      <c r="Y19" s="47">
        <v>14</v>
      </c>
      <c r="Z19" s="48">
        <f>('2.1'!B18-'2.1'!BE$5)*('2.1'!C18-'2.1'!BK$5)</f>
        <v>4.9230720000000971E-4</v>
      </c>
      <c r="AE19" s="47">
        <v>14</v>
      </c>
      <c r="AF19" s="48">
        <f>('2.1'!D18-'2.1'!BQ$5)*('2.1'!E18-'2.1'!BW$5)</f>
        <v>2.2302252000000011E-3</v>
      </c>
      <c r="AK19" s="47">
        <v>14</v>
      </c>
      <c r="AL19" s="48">
        <f>('2.1'!B18-'2.1'!CC$5)*('2.1'!C18-'2.1'!CI$5)</f>
        <v>4.174590000000172E-4</v>
      </c>
      <c r="AQ19" s="47">
        <v>14</v>
      </c>
      <c r="AR19" s="48">
        <f>('2.1'!D18-'2.1'!CO$5)*('2.1'!E18-'2.1'!CU$5)</f>
        <v>1.6168514999999985E-3</v>
      </c>
    </row>
    <row r="20" spans="13:44" x14ac:dyDescent="0.25">
      <c r="M20" s="47">
        <v>15</v>
      </c>
      <c r="N20" s="48">
        <f>('2.1'!B19-'2.1'!AG$5)*('2.1'!C19-'2.1'!AM$5)</f>
        <v>-4.6321600000000563E-5</v>
      </c>
      <c r="S20" s="47">
        <v>15</v>
      </c>
      <c r="T20" s="48">
        <f>('2.1'!D19-'2.1'!AS$5)*('2.1'!E19-'2.1'!AY$5)</f>
        <v>1.5773632000000003E-3</v>
      </c>
      <c r="Y20" s="47">
        <v>15</v>
      </c>
      <c r="Z20" s="48">
        <f>('2.1'!B19-'2.1'!BE$5)*('2.1'!C19-'2.1'!BK$5)</f>
        <v>-3.7492800000000388E-5</v>
      </c>
      <c r="AE20" s="47">
        <v>15</v>
      </c>
      <c r="AF20" s="48">
        <f>('2.1'!D19-'2.1'!BQ$5)*('2.1'!E19-'2.1'!BW$5)</f>
        <v>1.3616052E-3</v>
      </c>
      <c r="AK20" s="47">
        <v>15</v>
      </c>
      <c r="AL20" s="48">
        <f>('2.1'!B19-'2.1'!CC$5)*('2.1'!C19-'2.1'!CI$5)</f>
        <v>-1.7301000000001656E-5</v>
      </c>
      <c r="AQ20" s="47">
        <v>15</v>
      </c>
      <c r="AR20" s="48">
        <f>('2.1'!D19-'2.1'!CO$5)*('2.1'!E19-'2.1'!CU$5)</f>
        <v>8.8536149999999755E-4</v>
      </c>
    </row>
    <row r="21" spans="13:44" x14ac:dyDescent="0.25">
      <c r="M21" s="47">
        <v>16</v>
      </c>
      <c r="N21" s="48">
        <f>('2.1'!B20-'2.1'!AG$5)*('2.1'!C20-'2.1'!AM$5)</f>
        <v>8.0478399999998779E-5</v>
      </c>
      <c r="S21" s="47">
        <v>16</v>
      </c>
      <c r="T21" s="48">
        <f>('2.1'!D20-'2.1'!AS$5)*('2.1'!E20-'2.1'!AY$5)</f>
        <v>3.7363200000000347E-5</v>
      </c>
      <c r="Y21" s="47">
        <v>16</v>
      </c>
      <c r="Z21" s="48">
        <f>('2.1'!B20-'2.1'!BE$5)*('2.1'!C20-'2.1'!BK$5)</f>
        <v>1.2618719999999556E-4</v>
      </c>
      <c r="AE21" s="47">
        <v>16</v>
      </c>
      <c r="AF21" s="48">
        <f>('2.1'!D20-'2.1'!BQ$5)*('2.1'!E20-'2.1'!BW$5)</f>
        <v>1.905200000000223E-6</v>
      </c>
      <c r="AK21" s="47">
        <v>16</v>
      </c>
      <c r="AL21" s="48">
        <f>('2.1'!B20-'2.1'!CC$5)*('2.1'!C20-'2.1'!CI$5)</f>
        <v>1.326389999999944E-4</v>
      </c>
      <c r="AQ21" s="47">
        <v>16</v>
      </c>
      <c r="AR21" s="48">
        <f>('2.1'!D20-'2.1'!CO$5)*('2.1'!E20-'2.1'!CU$5)</f>
        <v>-2.0488500000000144E-5</v>
      </c>
    </row>
    <row r="22" spans="13:44" x14ac:dyDescent="0.25">
      <c r="M22" s="47">
        <v>17</v>
      </c>
      <c r="N22" s="48">
        <f>('2.1'!B21-'2.1'!AG$5)*('2.1'!C21-'2.1'!AM$5)</f>
        <v>1.954783999999982E-4</v>
      </c>
      <c r="S22" s="47">
        <v>17</v>
      </c>
      <c r="T22" s="48">
        <f>('2.1'!D21-'2.1'!AS$5)*('2.1'!E21-'2.1'!AY$5)</f>
        <v>-1.6368000000001209E-6</v>
      </c>
      <c r="Y22" s="47">
        <v>17</v>
      </c>
      <c r="Z22" s="48">
        <f>('2.1'!B21-'2.1'!BE$5)*('2.1'!C21-'2.1'!BK$5)</f>
        <v>2.6872719999999369E-4</v>
      </c>
      <c r="AE22" s="47">
        <v>17</v>
      </c>
      <c r="AF22" s="48">
        <f>('2.1'!D21-'2.1'!BQ$5)*('2.1'!E21-'2.1'!BW$5)</f>
        <v>3.926519999999989E-5</v>
      </c>
      <c r="AK22" s="47">
        <v>17</v>
      </c>
      <c r="AL22" s="48">
        <f>('2.1'!B21-'2.1'!CC$5)*('2.1'!C21-'2.1'!CI$5)</f>
        <v>2.8765899999999128E-4</v>
      </c>
      <c r="AQ22" s="47">
        <v>17</v>
      </c>
      <c r="AR22" s="48">
        <f>('2.1'!D21-'2.1'!CO$5)*('2.1'!E21-'2.1'!CU$5)</f>
        <v>2.0849150000000043E-4</v>
      </c>
    </row>
    <row r="23" spans="13:44" x14ac:dyDescent="0.25">
      <c r="M23" s="47">
        <v>18</v>
      </c>
      <c r="N23" s="48">
        <f>('2.1'!B22-'2.1'!AG$5)*('2.1'!C22-'2.1'!AM$5)</f>
        <v>-2.4561599999999657E-5</v>
      </c>
      <c r="S23" s="47">
        <v>18</v>
      </c>
      <c r="T23" s="48">
        <f>('2.1'!D22-'2.1'!AS$5)*('2.1'!E22-'2.1'!AY$5)</f>
        <v>5.9763199999999658E-5</v>
      </c>
      <c r="Y23" s="47">
        <v>18</v>
      </c>
      <c r="Z23" s="48">
        <f>('2.1'!B22-'2.1'!BE$5)*('2.1'!C22-'2.1'!BK$5)</f>
        <v>-2.9212800000000538E-5</v>
      </c>
      <c r="AE23" s="47">
        <v>18</v>
      </c>
      <c r="AF23" s="48">
        <f>('2.1'!D22-'2.1'!BQ$5)*('2.1'!E22-'2.1'!BW$5)</f>
        <v>1.1934519999999965E-4</v>
      </c>
      <c r="AK23" s="47">
        <v>18</v>
      </c>
      <c r="AL23" s="48">
        <f>('2.1'!B22-'2.1'!CC$5)*('2.1'!C22-'2.1'!CI$5)</f>
        <v>-5.4440999999998532E-5</v>
      </c>
      <c r="AQ23" s="47">
        <v>18</v>
      </c>
      <c r="AR23" s="48">
        <f>('2.1'!D22-'2.1'!CO$5)*('2.1'!E22-'2.1'!CU$5)</f>
        <v>3.3903150000000115E-4</v>
      </c>
    </row>
    <row r="24" spans="13:44" x14ac:dyDescent="0.25">
      <c r="M24" s="47">
        <v>19</v>
      </c>
      <c r="N24" s="48">
        <f>('2.1'!B23-'2.1'!AG$5)*('2.1'!C23-'2.1'!AM$5)</f>
        <v>-9.4416000000006365E-6</v>
      </c>
      <c r="S24" s="47">
        <v>19</v>
      </c>
      <c r="T24" s="48">
        <f>('2.1'!D23-'2.1'!AS$5)*('2.1'!E23-'2.1'!AY$5)</f>
        <v>1.6032000000001213E-6</v>
      </c>
      <c r="Y24" s="47">
        <v>19</v>
      </c>
      <c r="Z24" s="48">
        <f>('2.1'!B23-'2.1'!BE$5)*('2.1'!C23-'2.1'!BK$5)</f>
        <v>2.6827199999997364E-5</v>
      </c>
      <c r="AE24" s="47">
        <v>19</v>
      </c>
      <c r="AF24" s="48">
        <f>('2.1'!D23-'2.1'!BQ$5)*('2.1'!E23-'2.1'!BW$5)</f>
        <v>-2.3914799999999963E-5</v>
      </c>
      <c r="AK24" s="47">
        <v>19</v>
      </c>
      <c r="AL24" s="48">
        <f>('2.1'!B23-'2.1'!CC$5)*('2.1'!C23-'2.1'!CI$5)</f>
        <v>4.6718999999995444E-5</v>
      </c>
      <c r="AQ24" s="47">
        <v>19</v>
      </c>
      <c r="AR24" s="48">
        <f>('2.1'!D23-'2.1'!CO$5)*('2.1'!E23-'2.1'!CU$5)</f>
        <v>-1.80384999999994E-5</v>
      </c>
    </row>
    <row r="25" spans="13:44" x14ac:dyDescent="0.25">
      <c r="M25" s="47">
        <v>20</v>
      </c>
      <c r="N25" s="48">
        <f>('2.1'!B24-'2.1'!AG$5)*('2.1'!C24-'2.1'!AM$5)</f>
        <v>3.1267840000000116E-4</v>
      </c>
      <c r="S25" s="47">
        <v>20</v>
      </c>
      <c r="T25" s="48">
        <f>('2.1'!D24-'2.1'!AS$5)*('2.1'!E24-'2.1'!AY$5)</f>
        <v>7.2504320000000091E-4</v>
      </c>
      <c r="Y25" s="47">
        <v>20</v>
      </c>
      <c r="Z25" s="48">
        <f>('2.1'!B24-'2.1'!BE$5)*('2.1'!C24-'2.1'!BK$5)</f>
        <v>2.4552720000000527E-4</v>
      </c>
      <c r="AE25" s="47">
        <v>20</v>
      </c>
      <c r="AF25" s="48">
        <f>('2.1'!D24-'2.1'!BQ$5)*('2.1'!E24-'2.1'!BW$5)</f>
        <v>5.8302520000000065E-4</v>
      </c>
      <c r="AK25" s="47">
        <v>20</v>
      </c>
      <c r="AL25" s="48">
        <f>('2.1'!B24-'2.1'!CC$5)*('2.1'!C24-'2.1'!CI$5)</f>
        <v>2.3820900000000702E-4</v>
      </c>
      <c r="AQ25" s="47">
        <v>20</v>
      </c>
      <c r="AR25" s="48">
        <f>('2.1'!D24-'2.1'!CO$5)*('2.1'!E24-'2.1'!CU$5)</f>
        <v>2.9439149999999932E-4</v>
      </c>
    </row>
    <row r="26" spans="13:44" x14ac:dyDescent="0.25">
      <c r="M26" s="48">
        <v>21</v>
      </c>
      <c r="N26" s="48">
        <f>('2.1'!B25-'2.1'!AG$5)*('2.1'!C25-'2.1'!AM$5)</f>
        <v>2.5421984000000074E-3</v>
      </c>
      <c r="S26" s="48">
        <v>21</v>
      </c>
      <c r="T26" s="48">
        <f>('2.1'!D25-'2.1'!AS$5)*('2.1'!E25-'2.1'!AY$5)</f>
        <v>3.6778432000000015E-3</v>
      </c>
      <c r="Y26" s="48">
        <v>21</v>
      </c>
      <c r="Z26" s="48">
        <f>('2.1'!B25-'2.1'!BE$5)*('2.1'!C25-'2.1'!BK$5)</f>
        <v>2.3140872000000198E-3</v>
      </c>
      <c r="AE26" s="48">
        <v>21</v>
      </c>
      <c r="AF26" s="48">
        <f>('2.1'!D25-'2.1'!BQ$5)*('2.1'!E25-'2.1'!BW$5)</f>
        <v>3.3419652000000006E-3</v>
      </c>
      <c r="AK26" s="48">
        <v>21</v>
      </c>
      <c r="AL26" s="48">
        <f>('2.1'!B25-'2.1'!CC$5)*('2.1'!C25-'2.1'!CI$5)</f>
        <v>2.2451790000000281E-3</v>
      </c>
      <c r="AQ26" s="48">
        <v>21</v>
      </c>
      <c r="AR26" s="48">
        <f>('2.1'!D25-'2.1'!CO$5)*('2.1'!E25-'2.1'!CU$5)</f>
        <v>2.5692614999999978E-3</v>
      </c>
    </row>
    <row r="27" spans="13:44" x14ac:dyDescent="0.25">
      <c r="M27" s="47">
        <v>22</v>
      </c>
      <c r="N27" s="48">
        <f>('2.1'!B26-'2.1'!AG$5)*('2.1'!C26-'2.1'!AM$5)</f>
        <v>4.9007839999999734E-4</v>
      </c>
      <c r="S27" s="47">
        <v>22</v>
      </c>
      <c r="T27" s="48">
        <f>('2.1'!D26-'2.1'!AS$5)*('2.1'!E26-'2.1'!AY$5)</f>
        <v>2.4732831999999981E-3</v>
      </c>
      <c r="Y27" s="47">
        <v>22</v>
      </c>
      <c r="Z27" s="48">
        <f>('2.1'!B26-'2.1'!BE$5)*('2.1'!C26-'2.1'!BK$5)</f>
        <v>6.2086719999999052E-4</v>
      </c>
      <c r="AE27" s="47">
        <v>22</v>
      </c>
      <c r="AF27" s="48">
        <f>('2.1'!D26-'2.1'!BQ$5)*('2.1'!E26-'2.1'!BW$5)</f>
        <v>2.7823651999999985E-3</v>
      </c>
      <c r="AK27" s="47">
        <v>22</v>
      </c>
      <c r="AL27" s="48">
        <f>('2.1'!B26-'2.1'!CC$5)*('2.1'!C26-'2.1'!CI$5)</f>
        <v>6.7417899999998483E-4</v>
      </c>
      <c r="AQ27" s="47">
        <v>22</v>
      </c>
      <c r="AR27" s="48">
        <f>('2.1'!D26-'2.1'!CO$5)*('2.1'!E26-'2.1'!CU$5)</f>
        <v>3.621221500000001E-3</v>
      </c>
    </row>
    <row r="28" spans="13:44" x14ac:dyDescent="0.25">
      <c r="M28" s="47">
        <v>23</v>
      </c>
      <c r="N28" s="48">
        <f>('2.1'!B27-'2.1'!AG$5)*('2.1'!C27-'2.1'!AM$5)</f>
        <v>2.1395839999999806E-4</v>
      </c>
      <c r="S28" s="47">
        <v>23</v>
      </c>
      <c r="T28" s="48">
        <f>('2.1'!D27-'2.1'!AS$5)*('2.1'!E27-'2.1'!AY$5)</f>
        <v>3.6664319999999968E-4</v>
      </c>
      <c r="Y28" s="47">
        <v>23</v>
      </c>
      <c r="Z28" s="48">
        <f>('2.1'!B27-'2.1'!BE$5)*('2.1'!C27-'2.1'!BK$5)</f>
        <v>2.762871999999933E-4</v>
      </c>
      <c r="AE28" s="47">
        <v>23</v>
      </c>
      <c r="AF28" s="48">
        <f>('2.1'!D27-'2.1'!BQ$5)*('2.1'!E27-'2.1'!BW$5)</f>
        <v>4.8170519999999982E-4</v>
      </c>
      <c r="AK28" s="47">
        <v>23</v>
      </c>
      <c r="AL28" s="48">
        <f>('2.1'!B27-'2.1'!CC$5)*('2.1'!C27-'2.1'!CI$5)</f>
        <v>2.7199899999999256E-4</v>
      </c>
      <c r="AQ28" s="47">
        <v>23</v>
      </c>
      <c r="AR28" s="48">
        <f>('2.1'!D27-'2.1'!CO$5)*('2.1'!E27-'2.1'!CU$5)</f>
        <v>8.3853150000000158E-4</v>
      </c>
    </row>
    <row r="29" spans="13:44" x14ac:dyDescent="0.25">
      <c r="M29" s="47">
        <v>24</v>
      </c>
      <c r="N29" s="48">
        <f>('2.1'!B28-'2.1'!AG$5)*('2.1'!C28-'2.1'!AM$5)</f>
        <v>5.4147839999999729E-4</v>
      </c>
      <c r="S29" s="47">
        <v>24</v>
      </c>
      <c r="T29" s="48">
        <f>('2.1'!D28-'2.1'!AS$5)*('2.1'!E28-'2.1'!AY$5)</f>
        <v>4.9099231999999984E-3</v>
      </c>
      <c r="Y29" s="47">
        <v>24</v>
      </c>
      <c r="Z29" s="48">
        <f>('2.1'!B28-'2.1'!BE$5)*('2.1'!C28-'2.1'!BK$5)</f>
        <v>6.7644719999999014E-4</v>
      </c>
      <c r="AE29" s="47">
        <v>24</v>
      </c>
      <c r="AF29" s="48">
        <f>('2.1'!D28-'2.1'!BQ$5)*('2.1'!E28-'2.1'!BW$5)</f>
        <v>5.3133651999999988E-3</v>
      </c>
      <c r="AK29" s="47">
        <v>24</v>
      </c>
      <c r="AL29" s="48">
        <f>('2.1'!B28-'2.1'!CC$5)*('2.1'!C28-'2.1'!CI$5)</f>
        <v>7.3026899999998436E-4</v>
      </c>
      <c r="AQ29" s="47">
        <v>24</v>
      </c>
      <c r="AR29" s="48">
        <f>('2.1'!D28-'2.1'!CO$5)*('2.1'!E28-'2.1'!CU$5)</f>
        <v>6.3922815000000029E-3</v>
      </c>
    </row>
    <row r="30" spans="13:44" x14ac:dyDescent="0.25">
      <c r="M30" s="47">
        <v>25</v>
      </c>
      <c r="N30" s="48">
        <f>('2.1'!B29-'2.1'!AG$5)*('2.1'!C29-'2.1'!AM$5)</f>
        <v>1.8819839999999714E-4</v>
      </c>
      <c r="S30" s="48">
        <v>25</v>
      </c>
      <c r="T30" s="48">
        <f>('2.1'!D29-'2.1'!AS$5)*('2.1'!E29-'2.1'!AY$5)</f>
        <v>-6.7356799999999958E-5</v>
      </c>
      <c r="Y30" s="47">
        <v>25</v>
      </c>
      <c r="Z30" s="48">
        <f>('2.1'!B29-'2.1'!BE$5)*('2.1'!C29-'2.1'!BK$5)</f>
        <v>3.3236719999999077E-4</v>
      </c>
      <c r="AE30" s="48">
        <v>25</v>
      </c>
      <c r="AF30" s="48">
        <f>('2.1'!D29-'2.1'!BQ$5)*('2.1'!E29-'2.1'!BW$5)</f>
        <v>-9.0154800000000047E-5</v>
      </c>
      <c r="AK30" s="47">
        <v>25</v>
      </c>
      <c r="AL30" s="48">
        <f>('2.1'!B29-'2.1'!CC$5)*('2.1'!C29-'2.1'!CI$5)</f>
        <v>4.1831899999998271E-4</v>
      </c>
      <c r="AQ30" s="48">
        <v>25</v>
      </c>
      <c r="AR30" s="48">
        <f>('2.1'!D29-'2.1'!CO$5)*('2.1'!E29-'2.1'!CU$5)</f>
        <v>-7.6198499999999159E-5</v>
      </c>
    </row>
    <row r="31" spans="13:44" x14ac:dyDescent="0.25">
      <c r="Y31" s="48">
        <v>26</v>
      </c>
      <c r="Z31" s="48">
        <f>('2.1'!B30-'2.1'!BE$5)*('2.1'!C30-'2.1'!BK$5)</f>
        <v>2.2719999999973278E-7</v>
      </c>
      <c r="AE31" s="48">
        <v>26</v>
      </c>
      <c r="AF31" s="48">
        <f>('2.1'!D30-'2.1'!BQ$5)*('2.1'!E30-'2.1'!BW$5)</f>
        <v>-6.7674800000000032E-5</v>
      </c>
      <c r="AK31" s="48">
        <v>26</v>
      </c>
      <c r="AL31" s="48">
        <f>('2.1'!B30-'2.1'!CC$5)*('2.1'!C30-'2.1'!CI$5)</f>
        <v>-6.1099999999999307E-7</v>
      </c>
      <c r="AQ31" s="48">
        <v>26</v>
      </c>
      <c r="AR31" s="48">
        <f>('2.1'!D30-'2.1'!CO$5)*('2.1'!E30-'2.1'!CU$5)</f>
        <v>-1.5398499999999046E-5</v>
      </c>
    </row>
    <row r="32" spans="13:44" x14ac:dyDescent="0.25">
      <c r="Y32" s="47">
        <v>27</v>
      </c>
      <c r="Z32" s="48">
        <f>('2.1'!B31-'2.1'!BE$5)*('2.1'!C31-'2.1'!BK$5)</f>
        <v>-1.8232799999998539E-5</v>
      </c>
      <c r="AE32" s="47">
        <v>27</v>
      </c>
      <c r="AF32" s="48">
        <f>('2.1'!D31-'2.1'!BQ$5)*('2.1'!E31-'2.1'!BW$5)</f>
        <v>1.6112652000000009E-3</v>
      </c>
      <c r="AK32" s="47">
        <v>27</v>
      </c>
      <c r="AL32" s="48">
        <f>('2.1'!B31-'2.1'!CC$5)*('2.1'!C31-'2.1'!CI$5)</f>
        <v>2.7690000000005036E-6</v>
      </c>
      <c r="AQ32" s="47">
        <v>27</v>
      </c>
      <c r="AR32" s="48">
        <f>('2.1'!D31-'2.1'!CO$5)*('2.1'!E31-'2.1'!CU$5)</f>
        <v>1.0886714999999989E-3</v>
      </c>
    </row>
    <row r="33" spans="25:44" x14ac:dyDescent="0.25">
      <c r="Y33" s="47">
        <v>28</v>
      </c>
      <c r="Z33" s="48">
        <f>('2.1'!B32-'2.1'!BE$5)*('2.1'!C32-'2.1'!BK$5)</f>
        <v>2.820720000000598E-5</v>
      </c>
      <c r="AE33" s="47">
        <v>28</v>
      </c>
      <c r="AF33" s="48">
        <f>('2.1'!D32-'2.1'!BQ$5)*('2.1'!E32-'2.1'!BW$5)</f>
        <v>-1.7951480000000017E-4</v>
      </c>
      <c r="AK33" s="47">
        <v>28</v>
      </c>
      <c r="AL33" s="48">
        <f>('2.1'!B32-'2.1'!CC$5)*('2.1'!C32-'2.1'!CI$5)</f>
        <v>-4.7600999999987024E-5</v>
      </c>
      <c r="AQ33" s="47">
        <v>28</v>
      </c>
      <c r="AR33" s="48">
        <f>('2.1'!D32-'2.1'!CO$5)*('2.1'!E32-'2.1'!CU$5)</f>
        <v>-1.7159849999999905E-4</v>
      </c>
    </row>
    <row r="34" spans="25:44" x14ac:dyDescent="0.25">
      <c r="Y34" s="47">
        <v>29</v>
      </c>
      <c r="Z34" s="48">
        <f>('2.1'!B33-'2.1'!BE$5)*('2.1'!C33-'2.1'!BK$5)</f>
        <v>3.729447200000026E-3</v>
      </c>
      <c r="AE34" s="47">
        <v>29</v>
      </c>
      <c r="AF34" s="48">
        <f>('2.1'!D33-'2.1'!BQ$5)*('2.1'!E33-'2.1'!BW$5)</f>
        <v>6.580125200000001E-3</v>
      </c>
      <c r="AK34" s="47">
        <v>29</v>
      </c>
      <c r="AL34" s="48">
        <f>('2.1'!B33-'2.1'!CC$5)*('2.1'!C33-'2.1'!CI$5)</f>
        <v>3.6599690000000355E-3</v>
      </c>
      <c r="AQ34" s="47">
        <v>29</v>
      </c>
      <c r="AR34" s="48">
        <f>('2.1'!D33-'2.1'!CO$5)*('2.1'!E33-'2.1'!CU$5)</f>
        <v>5.464541499999997E-3</v>
      </c>
    </row>
    <row r="35" spans="25:44" x14ac:dyDescent="0.25">
      <c r="Y35" s="47">
        <v>30</v>
      </c>
      <c r="Z35" s="48">
        <f>('2.1'!B34-'2.1'!BE$5)*('2.1'!C34-'2.1'!BK$5)</f>
        <v>3.13627200000006E-4</v>
      </c>
      <c r="AE35" s="47">
        <v>30</v>
      </c>
      <c r="AF35" s="48">
        <f>('2.1'!D34-'2.1'!BQ$5)*('2.1'!E34-'2.1'!BW$5)</f>
        <v>5.3645200000000013E-5</v>
      </c>
      <c r="AK35" s="47">
        <v>30</v>
      </c>
      <c r="AL35" s="48">
        <f>('2.1'!B34-'2.1'!CC$5)*('2.1'!C34-'2.1'!CI$5)</f>
        <v>3.0141900000000828E-4</v>
      </c>
      <c r="AQ35" s="47">
        <v>30</v>
      </c>
      <c r="AR35" s="48">
        <f>('2.1'!D34-'2.1'!CO$5)*('2.1'!E34-'2.1'!CU$5)</f>
        <v>-5.1458500000000815E-5</v>
      </c>
    </row>
    <row r="36" spans="25:44" x14ac:dyDescent="0.25">
      <c r="Y36" s="47">
        <v>31</v>
      </c>
      <c r="Z36" s="48">
        <f>('2.1'!B35-'2.1'!BE$5)*('2.1'!C35-'2.1'!BK$5)</f>
        <v>1.8324719999999474E-4</v>
      </c>
      <c r="AE36" s="47">
        <v>31</v>
      </c>
      <c r="AF36" s="48">
        <f>('2.1'!D35-'2.1'!BQ$5)*('2.1'!E35-'2.1'!BW$5)</f>
        <v>1.2134520000000008E-4</v>
      </c>
      <c r="AK36" s="47">
        <v>31</v>
      </c>
      <c r="AL36" s="48">
        <f>('2.1'!B35-'2.1'!CC$5)*('2.1'!C35-'2.1'!CI$5)</f>
        <v>1.9677899999999288E-4</v>
      </c>
      <c r="AQ36" s="47">
        <v>31</v>
      </c>
      <c r="AR36" s="48">
        <f>('2.1'!D35-'2.1'!CO$5)*('2.1'!E35-'2.1'!CU$5)</f>
        <v>6.1914999999999559E-6</v>
      </c>
    </row>
    <row r="37" spans="25:44" x14ac:dyDescent="0.25">
      <c r="Y37" s="47">
        <v>32</v>
      </c>
      <c r="Z37" s="48">
        <f>('2.1'!B36-'2.1'!BE$5)*('2.1'!C36-'2.1'!BK$5)</f>
        <v>2.8732719999999235E-4</v>
      </c>
      <c r="AE37" s="47">
        <v>32</v>
      </c>
      <c r="AF37" s="48">
        <f>('2.1'!D36-'2.1'!BQ$5)*('2.1'!E36-'2.1'!BW$5)</f>
        <v>9.5980519999999876E-4</v>
      </c>
      <c r="AK37" s="47">
        <v>32</v>
      </c>
      <c r="AL37" s="48">
        <f>('2.1'!B36-'2.1'!CC$5)*('2.1'!C36-'2.1'!CI$5)</f>
        <v>2.663889999999928E-4</v>
      </c>
      <c r="AQ37" s="47">
        <v>32</v>
      </c>
      <c r="AR37" s="48">
        <f>('2.1'!D36-'2.1'!CO$5)*('2.1'!E36-'2.1'!CU$5)</f>
        <v>1.5787814999999998E-3</v>
      </c>
    </row>
    <row r="38" spans="25:44" x14ac:dyDescent="0.25">
      <c r="Y38" s="47">
        <v>33</v>
      </c>
      <c r="Z38" s="48">
        <f>('2.1'!B37-'2.1'!BE$5)*('2.1'!C37-'2.1'!BK$5)</f>
        <v>2.3149872000000214E-3</v>
      </c>
      <c r="AE38" s="47">
        <v>33</v>
      </c>
      <c r="AF38" s="48">
        <f>('2.1'!D37-'2.1'!BQ$5)*('2.1'!E37-'2.1'!BW$5)</f>
        <v>2.410905200000001E-3</v>
      </c>
      <c r="AK38" s="47">
        <v>33</v>
      </c>
      <c r="AL38" s="48">
        <f>('2.1'!B37-'2.1'!CC$5)*('2.1'!C37-'2.1'!CI$5)</f>
        <v>2.1915390000000344E-3</v>
      </c>
      <c r="AQ38" s="47">
        <v>33</v>
      </c>
      <c r="AR38" s="48">
        <f>('2.1'!D37-'2.1'!CO$5)*('2.1'!E37-'2.1'!CU$5)</f>
        <v>1.7733114999999981E-3</v>
      </c>
    </row>
    <row r="39" spans="25:44" x14ac:dyDescent="0.25">
      <c r="Y39" s="47">
        <v>34</v>
      </c>
      <c r="Z39" s="48">
        <f>('2.1'!B38-'2.1'!BE$5)*('2.1'!C38-'2.1'!BK$5)</f>
        <v>2.7532871999999815E-3</v>
      </c>
      <c r="AE39" s="47">
        <v>34</v>
      </c>
      <c r="AF39" s="48">
        <f>('2.1'!D38-'2.1'!BQ$5)*('2.1'!E38-'2.1'!BW$5)</f>
        <v>9.5402451999999985E-3</v>
      </c>
      <c r="AK39" s="47">
        <v>34</v>
      </c>
      <c r="AL39" s="48">
        <f>('2.1'!B38-'2.1'!CC$5)*('2.1'!C38-'2.1'!CI$5)</f>
        <v>2.9073989999999659E-3</v>
      </c>
      <c r="AQ39" s="47">
        <v>34</v>
      </c>
      <c r="AR39" s="48">
        <f>('2.1'!D38-'2.1'!CO$5)*('2.1'!E38-'2.1'!CU$5)</f>
        <v>1.0958041500000005E-2</v>
      </c>
    </row>
    <row r="40" spans="25:44" x14ac:dyDescent="0.25">
      <c r="Y40" s="47">
        <v>35</v>
      </c>
      <c r="Z40" s="48">
        <f>('2.1'!B39-'2.1'!BE$5)*('2.1'!C39-'2.1'!BK$5)</f>
        <v>-6.8592799999999429E-5</v>
      </c>
      <c r="AE40" s="47">
        <v>35</v>
      </c>
      <c r="AF40" s="48">
        <f>('2.1'!D39-'2.1'!BQ$5)*('2.1'!E39-'2.1'!BW$5)</f>
        <v>6.7182520000000053E-4</v>
      </c>
      <c r="AK40" s="47">
        <v>35</v>
      </c>
      <c r="AL40" s="48">
        <f>('2.1'!B39-'2.1'!CC$5)*('2.1'!C39-'2.1'!CI$5)</f>
        <v>-1.0528099999999635E-4</v>
      </c>
      <c r="AQ40" s="47">
        <v>35</v>
      </c>
      <c r="AR40" s="48">
        <f>('2.1'!D39-'2.1'!CO$5)*('2.1'!E39-'2.1'!CU$5)</f>
        <v>3.3677149999999847E-4</v>
      </c>
    </row>
    <row r="41" spans="25:44" x14ac:dyDescent="0.25">
      <c r="Y41" s="48">
        <v>36</v>
      </c>
      <c r="Z41" s="48">
        <f>('2.1'!B40-'2.1'!BE$5)*('2.1'!C40-'2.1'!BK$5)</f>
        <v>1.7887199999997076E-5</v>
      </c>
      <c r="AE41" s="48">
        <v>36</v>
      </c>
      <c r="AF41" s="48">
        <f>('2.1'!D40-'2.1'!BQ$5)*('2.1'!E40-'2.1'!BW$5)</f>
        <v>3.0391652000000004E-3</v>
      </c>
      <c r="AK41" s="48">
        <v>36</v>
      </c>
      <c r="AL41" s="48">
        <f>('2.1'!B40-'2.1'!CC$5)*('2.1'!C40-'2.1'!CI$5)</f>
        <v>4.6028999999994473E-5</v>
      </c>
      <c r="AQ41" s="48">
        <v>36</v>
      </c>
      <c r="AR41" s="48">
        <f>('2.1'!D40-'2.1'!CO$5)*('2.1'!E40-'2.1'!CU$5)</f>
        <v>3.8639415000000046E-3</v>
      </c>
    </row>
    <row r="42" spans="25:44" x14ac:dyDescent="0.25">
      <c r="Y42" s="47">
        <v>37</v>
      </c>
      <c r="Z42" s="48">
        <f>('2.1'!B41-'2.1'!BE$5)*('2.1'!C41-'2.1'!BK$5)</f>
        <v>-7.7983280000000271E-4</v>
      </c>
      <c r="AE42" s="47">
        <v>37</v>
      </c>
      <c r="AF42" s="48">
        <f>('2.1'!D41-'2.1'!BQ$5)*('2.1'!E41-'2.1'!BW$5)</f>
        <v>3.6602052000000006E-3</v>
      </c>
      <c r="AK42" s="47">
        <v>37</v>
      </c>
      <c r="AL42" s="48">
        <f>('2.1'!B41-'2.1'!CC$5)*('2.1'!C41-'2.1'!CI$5)</f>
        <v>-6.6655100000001175E-4</v>
      </c>
      <c r="AQ42" s="47">
        <v>37</v>
      </c>
      <c r="AR42" s="48">
        <f>('2.1'!D41-'2.1'!CO$5)*('2.1'!E41-'2.1'!CU$5)</f>
        <v>2.8612614999999971E-3</v>
      </c>
    </row>
    <row r="43" spans="25:44" x14ac:dyDescent="0.25">
      <c r="Y43" s="47">
        <v>38</v>
      </c>
      <c r="Z43" s="48">
        <f>('2.1'!B42-'2.1'!BE$5)*('2.1'!C42-'2.1'!BK$5)</f>
        <v>1.4760720000000493E-4</v>
      </c>
      <c r="AE43" s="47">
        <v>38</v>
      </c>
      <c r="AF43" s="48">
        <f>('2.1'!D42-'2.1'!BQ$5)*('2.1'!E42-'2.1'!BW$5)</f>
        <v>3.4039852000000009E-3</v>
      </c>
      <c r="AK43" s="47">
        <v>38</v>
      </c>
      <c r="AL43" s="48">
        <f>('2.1'!B42-'2.1'!CC$5)*('2.1'!C42-'2.1'!CI$5)</f>
        <v>1.0815900000000902E-4</v>
      </c>
      <c r="AQ43" s="47">
        <v>38</v>
      </c>
      <c r="AR43" s="48">
        <f>('2.1'!D42-'2.1'!CO$5)*('2.1'!E42-'2.1'!CU$5)</f>
        <v>2.6312714999999977E-3</v>
      </c>
    </row>
    <row r="44" spans="25:44" x14ac:dyDescent="0.25">
      <c r="Y44" s="47">
        <v>39</v>
      </c>
      <c r="Z44" s="48">
        <f>('2.1'!B43-'2.1'!BE$5)*('2.1'!C43-'2.1'!BK$5)</f>
        <v>2.4587199999998249E-5</v>
      </c>
      <c r="AE44" s="47">
        <v>39</v>
      </c>
      <c r="AF44" s="48">
        <f>('2.1'!D43-'2.1'!BQ$5)*('2.1'!E43-'2.1'!BW$5)</f>
        <v>-4.3894800000000005E-5</v>
      </c>
      <c r="AK44" s="47">
        <v>39</v>
      </c>
      <c r="AL44" s="48">
        <f>('2.1'!B43-'2.1'!CC$5)*('2.1'!C43-'2.1'!CI$5)</f>
        <v>9.138999999999275E-6</v>
      </c>
      <c r="AQ44" s="47">
        <v>39</v>
      </c>
      <c r="AR44" s="48">
        <f>('2.1'!D43-'2.1'!CO$5)*('2.1'!E43-'2.1'!CU$5)</f>
        <v>-1.7084999999991793E-6</v>
      </c>
    </row>
    <row r="45" spans="25:44" x14ac:dyDescent="0.25">
      <c r="Y45" s="47">
        <v>40</v>
      </c>
      <c r="Z45" s="48">
        <f>('2.1'!B44-'2.1'!BE$5)*('2.1'!C44-'2.1'!BK$5)</f>
        <v>7.5962720000001115E-4</v>
      </c>
      <c r="AE45" s="47">
        <v>40</v>
      </c>
      <c r="AF45" s="48">
        <f>('2.1'!D44-'2.1'!BQ$5)*('2.1'!E44-'2.1'!BW$5)</f>
        <v>1.2207252000000003E-3</v>
      </c>
      <c r="AK45" s="47">
        <v>40</v>
      </c>
      <c r="AL45" s="48">
        <f>('2.1'!B44-'2.1'!CC$5)*('2.1'!C44-'2.1'!CI$5)</f>
        <v>6.9266900000001825E-4</v>
      </c>
      <c r="AQ45" s="47">
        <v>40</v>
      </c>
      <c r="AR45" s="48">
        <f>('2.1'!D44-'2.1'!CO$5)*('2.1'!E44-'2.1'!CU$5)</f>
        <v>7.7676149999999795E-4</v>
      </c>
    </row>
    <row r="46" spans="25:44" x14ac:dyDescent="0.25">
      <c r="Y46" s="47">
        <v>41</v>
      </c>
      <c r="Z46" s="48">
        <f>('2.1'!B45-'2.1'!BE$5)*('2.1'!C45-'2.1'!BK$5)</f>
        <v>-2.6527999999971546E-6</v>
      </c>
      <c r="AE46" s="47">
        <v>41</v>
      </c>
      <c r="AF46" s="48">
        <f>('2.1'!D45-'2.1'!BQ$5)*('2.1'!E45-'2.1'!BW$5)</f>
        <v>1.5539452000000009E-3</v>
      </c>
      <c r="AK46" s="47">
        <v>41</v>
      </c>
      <c r="AL46" s="48">
        <f>('2.1'!B45-'2.1'!CC$5)*('2.1'!C45-'2.1'!CI$5)</f>
        <v>-4.2910999999993376E-5</v>
      </c>
      <c r="AQ46" s="47">
        <v>41</v>
      </c>
      <c r="AR46" s="48">
        <f>('2.1'!D45-'2.1'!CO$5)*('2.1'!E45-'2.1'!CU$5)</f>
        <v>1.0434514999999988E-3</v>
      </c>
    </row>
    <row r="47" spans="25:44" x14ac:dyDescent="0.25">
      <c r="Y47" s="47">
        <v>42</v>
      </c>
      <c r="Z47" s="48">
        <f>('2.1'!B46-'2.1'!BE$5)*('2.1'!C46-'2.1'!BK$5)</f>
        <v>4.0656720000000699E-4</v>
      </c>
      <c r="AE47" s="47">
        <v>42</v>
      </c>
      <c r="AF47" s="48">
        <f>('2.1'!D46-'2.1'!BQ$5)*('2.1'!E46-'2.1'!BW$5)</f>
        <v>3.8653452000000001E-3</v>
      </c>
      <c r="AK47" s="47">
        <v>42</v>
      </c>
      <c r="AL47" s="48">
        <f>('2.1'!B46-'2.1'!CC$5)*('2.1'!C46-'2.1'!CI$5)</f>
        <v>3.8727900000000995E-4</v>
      </c>
      <c r="AQ47" s="47">
        <v>42</v>
      </c>
      <c r="AR47" s="48">
        <f>('2.1'!D46-'2.1'!CO$5)*('2.1'!E46-'2.1'!CU$5)</f>
        <v>3.0441914999999962E-3</v>
      </c>
    </row>
    <row r="48" spans="25:44" x14ac:dyDescent="0.25">
      <c r="Y48" s="47">
        <v>43</v>
      </c>
      <c r="Z48" s="48">
        <f>('2.1'!B47-'2.1'!BE$5)*('2.1'!C47-'2.1'!BK$5)</f>
        <v>-3.5837280000000453E-4</v>
      </c>
      <c r="AE48" s="47">
        <v>43</v>
      </c>
      <c r="AF48" s="48">
        <f>('2.1'!D47-'2.1'!BQ$5)*('2.1'!E47-'2.1'!BW$5)</f>
        <v>6.9950519999999942E-4</v>
      </c>
      <c r="AK48" s="47">
        <v>43</v>
      </c>
      <c r="AL48" s="48">
        <f>('2.1'!B47-'2.1'!CC$5)*('2.1'!C47-'2.1'!CI$5)</f>
        <v>-2.6576100000001224E-4</v>
      </c>
      <c r="AQ48" s="47">
        <v>43</v>
      </c>
      <c r="AR48" s="48">
        <f>('2.1'!D47-'2.1'!CO$5)*('2.1'!E47-'2.1'!CU$5)</f>
        <v>1.1591715000000009E-3</v>
      </c>
    </row>
    <row r="49" spans="25:44" x14ac:dyDescent="0.25">
      <c r="Y49" s="47">
        <v>44</v>
      </c>
      <c r="Z49" s="48">
        <f>('2.1'!B48-'2.1'!BE$5)*('2.1'!C48-'2.1'!BK$5)</f>
        <v>1.6524072000000164E-3</v>
      </c>
      <c r="AE49" s="47">
        <v>44</v>
      </c>
      <c r="AF49" s="48">
        <f>('2.1'!D48-'2.1'!BQ$5)*('2.1'!E48-'2.1'!BW$5)</f>
        <v>7.5336520000000027E-4</v>
      </c>
      <c r="AK49" s="47">
        <v>44</v>
      </c>
      <c r="AL49" s="48">
        <f>('2.1'!B48-'2.1'!CC$5)*('2.1'!C48-'2.1'!CI$5)</f>
        <v>1.5831990000000245E-3</v>
      </c>
      <c r="AQ49" s="47">
        <v>44</v>
      </c>
      <c r="AR49" s="48">
        <f>('2.1'!D48-'2.1'!CO$5)*('2.1'!E48-'2.1'!CU$5)</f>
        <v>3.9416149999999933E-4</v>
      </c>
    </row>
    <row r="50" spans="25:44" x14ac:dyDescent="0.25">
      <c r="Y50" s="47">
        <v>45</v>
      </c>
      <c r="Z50" s="48">
        <f>('2.1'!B49-'2.1'!BE$5)*('2.1'!C49-'2.1'!BK$5)</f>
        <v>3.9670719999999193E-4</v>
      </c>
      <c r="AE50" s="47">
        <v>45</v>
      </c>
      <c r="AF50" s="48">
        <f>('2.1'!D49-'2.1'!BQ$5)*('2.1'!E49-'2.1'!BW$5)</f>
        <v>2.4188545199999998E-2</v>
      </c>
      <c r="AK50" s="47">
        <v>45</v>
      </c>
      <c r="AL50" s="48">
        <f>('2.1'!B49-'2.1'!CC$5)*('2.1'!C49-'2.1'!CI$5)</f>
        <v>3.8839899999999126E-4</v>
      </c>
      <c r="AQ50" s="47">
        <v>45</v>
      </c>
      <c r="AR50" s="48">
        <f>('2.1'!D49-'2.1'!CO$5)*('2.1'!E49-'2.1'!CU$5)</f>
        <v>2.6427371500000008E-2</v>
      </c>
    </row>
    <row r="51" spans="25:44" x14ac:dyDescent="0.25">
      <c r="Y51" s="48">
        <v>46</v>
      </c>
      <c r="Z51" s="48">
        <f>('2.1'!B50-'2.1'!BE$5)*('2.1'!C50-'2.1'!BK$5)</f>
        <v>2.2265471999999785E-3</v>
      </c>
      <c r="AE51" s="48">
        <v>46</v>
      </c>
      <c r="AF51" s="48">
        <f>('2.1'!D50-'2.1'!BQ$5)*('2.1'!E50-'2.1'!BW$5)</f>
        <v>1.0562519999999991E-4</v>
      </c>
      <c r="AK51" s="48">
        <v>46</v>
      </c>
      <c r="AL51" s="48">
        <f>('2.1'!B50-'2.1'!CC$5)*('2.1'!C50-'2.1'!CI$5)</f>
        <v>2.2590989999999736E-3</v>
      </c>
      <c r="AQ51" s="48">
        <v>46</v>
      </c>
      <c r="AR51" s="48">
        <f>('2.1'!D50-'2.1'!CO$5)*('2.1'!E50-'2.1'!CU$5)</f>
        <v>3.1721150000000074E-4</v>
      </c>
    </row>
    <row r="52" spans="25:44" x14ac:dyDescent="0.25">
      <c r="Y52" s="47">
        <v>47</v>
      </c>
      <c r="Z52" s="48">
        <f>('2.1'!B51-'2.1'!BE$5)*('2.1'!C51-'2.1'!BK$5)</f>
        <v>1.0173072000000129E-3</v>
      </c>
      <c r="AE52" s="47">
        <v>47</v>
      </c>
      <c r="AF52" s="48">
        <f>('2.1'!D51-'2.1'!BQ$5)*('2.1'!E51-'2.1'!BW$5)</f>
        <v>3.6171852000000011E-3</v>
      </c>
      <c r="AK52" s="47">
        <v>47</v>
      </c>
      <c r="AL52" s="48">
        <f>('2.1'!B51-'2.1'!CC$5)*('2.1'!C51-'2.1'!CI$5)</f>
        <v>9.4830900000002043E-4</v>
      </c>
      <c r="AQ52" s="47">
        <v>47</v>
      </c>
      <c r="AR52" s="48">
        <f>('2.1'!D51-'2.1'!CO$5)*('2.1'!E51-'2.1'!CU$5)</f>
        <v>2.8182514999999979E-3</v>
      </c>
    </row>
    <row r="53" spans="25:44" x14ac:dyDescent="0.25">
      <c r="Y53" s="47">
        <v>48</v>
      </c>
      <c r="Z53" s="48">
        <f>('2.1'!B52-'2.1'!BE$5)*('2.1'!C52-'2.1'!BK$5)</f>
        <v>-2.0093280000000146E-4</v>
      </c>
      <c r="AE53" s="47">
        <v>48</v>
      </c>
      <c r="AF53" s="48">
        <f>('2.1'!D52-'2.1'!BQ$5)*('2.1'!E52-'2.1'!BW$5)</f>
        <v>4.6069451999999978E-3</v>
      </c>
      <c r="AK53" s="47">
        <v>48</v>
      </c>
      <c r="AL53" s="48">
        <f>('2.1'!B52-'2.1'!CC$5)*('2.1'!C52-'2.1'!CI$5)</f>
        <v>-1.433610000000061E-4</v>
      </c>
      <c r="AQ53" s="47">
        <v>48</v>
      </c>
      <c r="AR53" s="48">
        <f>('2.1'!D52-'2.1'!CO$5)*('2.1'!E52-'2.1'!CU$5)</f>
        <v>5.6072115000000023E-3</v>
      </c>
    </row>
    <row r="54" spans="25:44" x14ac:dyDescent="0.25">
      <c r="Y54" s="47">
        <v>49</v>
      </c>
      <c r="Z54" s="48">
        <f>('2.1'!B53-'2.1'!BE$5)*('2.1'!C53-'2.1'!BK$5)</f>
        <v>4.3976719999998839E-4</v>
      </c>
      <c r="AE54" s="47">
        <v>49</v>
      </c>
      <c r="AF54" s="48">
        <f>('2.1'!D53-'2.1'!BQ$5)*('2.1'!E53-'2.1'!BW$5)</f>
        <v>5.7584520000000003E-4</v>
      </c>
      <c r="AK54" s="47">
        <v>49</v>
      </c>
      <c r="AL54" s="48">
        <f>('2.1'!B53-'2.1'!CC$5)*('2.1'!C53-'2.1'!CI$5)</f>
        <v>5.5856899999997742E-4</v>
      </c>
      <c r="AQ54" s="47">
        <v>49</v>
      </c>
      <c r="AR54" s="48">
        <f>('2.1'!D53-'2.1'!CO$5)*('2.1'!E53-'2.1'!CU$5)</f>
        <v>1.0234015000000014E-3</v>
      </c>
    </row>
    <row r="55" spans="25:44" x14ac:dyDescent="0.25">
      <c r="Y55" s="47">
        <v>50</v>
      </c>
      <c r="Z55" s="48">
        <f>('2.1'!B54-'2.1'!BE$5)*('2.1'!C54-'2.1'!BK$5)</f>
        <v>2.6534719999999365E-4</v>
      </c>
      <c r="AE55" s="48">
        <v>50</v>
      </c>
      <c r="AF55" s="48">
        <f>('2.1'!D54-'2.1'!BQ$5)*('2.1'!E54-'2.1'!BW$5)</f>
        <v>1.2924519999999991E-4</v>
      </c>
      <c r="AK55" s="47">
        <v>50</v>
      </c>
      <c r="AL55" s="48">
        <f>('2.1'!B54-'2.1'!CC$5)*('2.1'!C54-'2.1'!CI$5)</f>
        <v>2.7047899999999226E-4</v>
      </c>
      <c r="AQ55" s="48">
        <v>50</v>
      </c>
      <c r="AR55" s="48">
        <f>('2.1'!D54-'2.1'!CO$5)*('2.1'!E54-'2.1'!CU$5)</f>
        <v>3.9326150000000066E-4</v>
      </c>
    </row>
    <row r="56" spans="25:44" x14ac:dyDescent="0.25">
      <c r="AK56" s="47">
        <v>51</v>
      </c>
      <c r="AL56" s="48">
        <f>('2.1'!B55-'2.1'!CC$5)*('2.1'!C55-'2.1'!CI$5)</f>
        <v>8.1075900000001754E-4</v>
      </c>
      <c r="AQ56" s="47">
        <v>51</v>
      </c>
      <c r="AR56" s="48">
        <f>('2.1'!D55-'2.1'!CO$5)*('2.1'!E55-'2.1'!CU$5)</f>
        <v>1.1637614999999984E-3</v>
      </c>
    </row>
    <row r="57" spans="25:44" x14ac:dyDescent="0.25">
      <c r="AK57" s="47">
        <v>52</v>
      </c>
      <c r="AL57" s="48">
        <f>('2.1'!B56-'2.1'!CC$5)*('2.1'!C56-'2.1'!CI$5)</f>
        <v>1.6917089999999777E-3</v>
      </c>
      <c r="AQ57" s="48">
        <v>52</v>
      </c>
      <c r="AR57" s="48">
        <f>('2.1'!D56-'2.1'!CO$5)*('2.1'!E56-'2.1'!CU$5)</f>
        <v>1.6221149999999973E-4</v>
      </c>
    </row>
    <row r="58" spans="25:44" x14ac:dyDescent="0.25">
      <c r="AK58" s="47">
        <v>53</v>
      </c>
      <c r="AL58" s="48">
        <f>('2.1'!B57-'2.1'!CC$5)*('2.1'!C57-'2.1'!CI$5)</f>
        <v>9.8028999999994572E-5</v>
      </c>
      <c r="AQ58" s="47">
        <v>53</v>
      </c>
      <c r="AR58" s="48">
        <f>('2.1'!D57-'2.1'!CO$5)*('2.1'!E57-'2.1'!CU$5)</f>
        <v>1.9646114999999969E-3</v>
      </c>
    </row>
    <row r="59" spans="25:44" x14ac:dyDescent="0.25">
      <c r="AK59" s="47">
        <v>54</v>
      </c>
      <c r="AL59" s="48">
        <f>('2.1'!B58-'2.1'!CC$5)*('2.1'!C58-'2.1'!CI$5)</f>
        <v>2.2548590000000214E-3</v>
      </c>
      <c r="AQ59" s="47">
        <v>54</v>
      </c>
      <c r="AR59" s="48">
        <f>('2.1'!D58-'2.1'!CO$5)*('2.1'!E58-'2.1'!CU$5)</f>
        <v>2.9392214999999981E-3</v>
      </c>
    </row>
    <row r="60" spans="25:44" x14ac:dyDescent="0.25">
      <c r="AK60" s="47">
        <v>55</v>
      </c>
      <c r="AL60" s="48">
        <f>('2.1'!B59-'2.1'!CC$5)*('2.1'!C59-'2.1'!CI$5)</f>
        <v>-5.4791000000000933E-5</v>
      </c>
      <c r="AQ60" s="47">
        <v>55</v>
      </c>
      <c r="AR60" s="48">
        <f>('2.1'!D59-'2.1'!CO$5)*('2.1'!E59-'2.1'!CU$5)</f>
        <v>2.0423715000000022E-3</v>
      </c>
    </row>
    <row r="61" spans="25:44" x14ac:dyDescent="0.25">
      <c r="AK61" s="47">
        <v>56</v>
      </c>
      <c r="AL61" s="48">
        <f>('2.1'!B60-'2.1'!CC$5)*('2.1'!C60-'2.1'!CI$5)</f>
        <v>2.2103899999999308E-4</v>
      </c>
      <c r="AQ61" s="48">
        <v>56</v>
      </c>
      <c r="AR61" s="48">
        <f>('2.1'!D60-'2.1'!CO$5)*('2.1'!E60-'2.1'!CU$5)</f>
        <v>-1.1858850000000033E-4</v>
      </c>
    </row>
    <row r="62" spans="25:44" x14ac:dyDescent="0.25">
      <c r="AK62" s="47">
        <v>57</v>
      </c>
      <c r="AL62" s="48">
        <f>('2.1'!B61-'2.1'!CC$5)*('2.1'!C61-'2.1'!CI$5)</f>
        <v>1.5447900000000565E-4</v>
      </c>
      <c r="AQ62" s="47">
        <v>57</v>
      </c>
      <c r="AR62" s="48">
        <f>('2.1'!D61-'2.1'!CO$5)*('2.1'!E61-'2.1'!CU$5)</f>
        <v>2.8686149999999862E-4</v>
      </c>
    </row>
    <row r="63" spans="25:44" x14ac:dyDescent="0.25">
      <c r="AK63" s="47">
        <v>58</v>
      </c>
      <c r="AL63" s="48">
        <f>('2.1'!B62-'2.1'!CC$5)*('2.1'!C62-'2.1'!CI$5)</f>
        <v>-1.3333100000000029E-4</v>
      </c>
      <c r="AQ63" s="48">
        <v>58</v>
      </c>
      <c r="AR63" s="48">
        <f>('2.1'!D62-'2.1'!CO$5)*('2.1'!E62-'2.1'!CU$5)</f>
        <v>3.3777149999999898E-4</v>
      </c>
    </row>
    <row r="64" spans="25:44" x14ac:dyDescent="0.25">
      <c r="AK64" s="47">
        <v>59</v>
      </c>
      <c r="AL64" s="48">
        <f>('2.1'!B63-'2.1'!CC$5)*('2.1'!C63-'2.1'!CI$5)</f>
        <v>3.8802900000000642E-4</v>
      </c>
      <c r="AQ64" s="47">
        <v>59</v>
      </c>
      <c r="AR64" s="48">
        <f>('2.1'!D63-'2.1'!CO$5)*('2.1'!E63-'2.1'!CU$5)</f>
        <v>7.3601149999999937E-4</v>
      </c>
    </row>
    <row r="65" spans="37:44" x14ac:dyDescent="0.25">
      <c r="AK65" s="47">
        <v>60</v>
      </c>
      <c r="AL65" s="48">
        <f>('2.1'!B64-'2.1'!CC$5)*('2.1'!C64-'2.1'!CI$5)</f>
        <v>2.4968999999998856E-5</v>
      </c>
      <c r="AQ65" s="47">
        <v>60</v>
      </c>
      <c r="AR65" s="48">
        <f>('2.1'!D64-'2.1'!CO$5)*('2.1'!E64-'2.1'!CU$5)</f>
        <v>1.2665150000000004E-4</v>
      </c>
    </row>
    <row r="66" spans="37:44" x14ac:dyDescent="0.25">
      <c r="AK66" s="47">
        <v>61</v>
      </c>
      <c r="AL66" s="48">
        <f>('2.1'!B65-'2.1'!CC$5)*('2.1'!C65-'2.1'!CI$5)</f>
        <v>1.056900000000609E-5</v>
      </c>
      <c r="AQ66" s="47">
        <v>61</v>
      </c>
      <c r="AR66" s="48">
        <f>('2.1'!D65-'2.1'!CO$5)*('2.1'!E65-'2.1'!CU$5)</f>
        <v>1.562641499999998E-3</v>
      </c>
    </row>
    <row r="67" spans="37:44" x14ac:dyDescent="0.25">
      <c r="AK67" s="47">
        <v>62</v>
      </c>
      <c r="AL67" s="48">
        <f>('2.1'!B66-'2.1'!CC$5)*('2.1'!C66-'2.1'!CI$5)</f>
        <v>3.490589999999899E-4</v>
      </c>
      <c r="AQ67" s="48">
        <v>62</v>
      </c>
      <c r="AR67" s="48">
        <f>('2.1'!D66-'2.1'!CO$5)*('2.1'!E66-'2.1'!CU$5)</f>
        <v>2.0661499999999324E-5</v>
      </c>
    </row>
    <row r="68" spans="37:44" x14ac:dyDescent="0.25">
      <c r="AK68" s="47">
        <v>63</v>
      </c>
      <c r="AL68" s="48">
        <f>('2.1'!B67-'2.1'!CC$5)*('2.1'!C67-'2.1'!CI$5)</f>
        <v>2.9719000000002224E-5</v>
      </c>
      <c r="AQ68" s="47">
        <v>63</v>
      </c>
      <c r="AR68" s="48">
        <f>('2.1'!D67-'2.1'!CO$5)*('2.1'!E67-'2.1'!CU$5)</f>
        <v>5.8941149999999862E-4</v>
      </c>
    </row>
    <row r="69" spans="37:44" x14ac:dyDescent="0.25">
      <c r="AK69" s="47">
        <v>64</v>
      </c>
      <c r="AL69" s="48">
        <f>('2.1'!B68-'2.1'!CC$5)*('2.1'!C68-'2.1'!CI$5)</f>
        <v>-3.1747100000001734E-4</v>
      </c>
      <c r="AQ69" s="48">
        <v>64</v>
      </c>
      <c r="AR69" s="48">
        <f>('2.1'!D68-'2.1'!CO$5)*('2.1'!E68-'2.1'!CU$5)</f>
        <v>3.2672150000000102E-4</v>
      </c>
    </row>
    <row r="70" spans="37:44" x14ac:dyDescent="0.25">
      <c r="AK70" s="47">
        <v>65</v>
      </c>
      <c r="AL70" s="48">
        <f>('2.1'!B69-'2.1'!CC$5)*('2.1'!C69-'2.1'!CI$5)</f>
        <v>1.5447900000000565E-4</v>
      </c>
      <c r="AQ70" s="47">
        <v>65</v>
      </c>
      <c r="AR70" s="48">
        <f>('2.1'!D69-'2.1'!CO$5)*('2.1'!E69-'2.1'!CU$5)</f>
        <v>7.6338149999999859E-4</v>
      </c>
    </row>
    <row r="71" spans="37:44" x14ac:dyDescent="0.25">
      <c r="AK71" s="47">
        <v>66</v>
      </c>
      <c r="AL71" s="48">
        <f>('2.1'!B70-'2.1'!CC$5)*('2.1'!C70-'2.1'!CI$5)</f>
        <v>-6.8510000000009098E-6</v>
      </c>
      <c r="AQ71" s="47">
        <v>66</v>
      </c>
      <c r="AR71" s="48">
        <f>('2.1'!D70-'2.1'!CO$5)*('2.1'!E70-'2.1'!CU$5)</f>
        <v>3.7704150000000141E-4</v>
      </c>
    </row>
    <row r="72" spans="37:44" x14ac:dyDescent="0.25">
      <c r="AK72" s="47">
        <v>67</v>
      </c>
      <c r="AL72" s="48">
        <f>('2.1'!B71-'2.1'!CC$5)*('2.1'!C71-'2.1'!CI$5)</f>
        <v>8.0825900000001266E-4</v>
      </c>
      <c r="AQ72" s="47">
        <v>67</v>
      </c>
      <c r="AR72" s="48">
        <f>('2.1'!D71-'2.1'!CO$5)*('2.1'!E71-'2.1'!CU$5)</f>
        <v>-3.1428499999999897E-5</v>
      </c>
    </row>
    <row r="73" spans="37:44" x14ac:dyDescent="0.25">
      <c r="AK73" s="47">
        <v>68</v>
      </c>
      <c r="AL73" s="48">
        <f>('2.1'!B72-'2.1'!CC$5)*('2.1'!C72-'2.1'!CI$5)</f>
        <v>2.9676899999998732E-4</v>
      </c>
      <c r="AQ73" s="48">
        <v>68</v>
      </c>
      <c r="AR73" s="48">
        <f>('2.1'!D72-'2.1'!CO$5)*('2.1'!E72-'2.1'!CU$5)</f>
        <v>-1.2539849999999858E-4</v>
      </c>
    </row>
    <row r="74" spans="37:44" x14ac:dyDescent="0.25">
      <c r="AK74" s="47">
        <v>69</v>
      </c>
      <c r="AL74" s="48">
        <f>('2.1'!B73-'2.1'!CC$5)*('2.1'!C73-'2.1'!CI$5)</f>
        <v>2.0729189999999743E-3</v>
      </c>
      <c r="AQ74" s="47">
        <v>69</v>
      </c>
      <c r="AR74" s="48">
        <f>('2.1'!D73-'2.1'!CO$5)*('2.1'!E73-'2.1'!CU$5)</f>
        <v>1.2656915000000012E-3</v>
      </c>
    </row>
    <row r="75" spans="37:44" x14ac:dyDescent="0.25">
      <c r="AK75" s="47">
        <v>70</v>
      </c>
      <c r="AL75" s="48">
        <f>('2.1'!B74-'2.1'!CC$5)*('2.1'!C74-'2.1'!CI$5)</f>
        <v>9.4140900000002617E-4</v>
      </c>
      <c r="AQ75" s="48">
        <v>70</v>
      </c>
      <c r="AR75" s="48">
        <f>('2.1'!D74-'2.1'!CO$5)*('2.1'!E74-'2.1'!CU$5)</f>
        <v>2.5926614999999976E-3</v>
      </c>
    </row>
    <row r="76" spans="37:44" x14ac:dyDescent="0.25">
      <c r="AK76" s="47">
        <v>71</v>
      </c>
      <c r="AL76" s="48">
        <f>('2.1'!B75-'2.1'!CC$5)*('2.1'!C75-'2.1'!CI$5)</f>
        <v>-2.562510000000028E-4</v>
      </c>
      <c r="AQ76" s="47">
        <v>71</v>
      </c>
      <c r="AR76" s="48">
        <f>('2.1'!D75-'2.1'!CO$5)*('2.1'!E75-'2.1'!CU$5)</f>
        <v>1.2440714999999978E-3</v>
      </c>
    </row>
    <row r="77" spans="37:44" x14ac:dyDescent="0.25">
      <c r="AK77" s="47">
        <v>72</v>
      </c>
      <c r="AL77" s="48">
        <f>('2.1'!B76-'2.1'!CC$5)*('2.1'!C76-'2.1'!CI$5)</f>
        <v>6.301899999999725E-5</v>
      </c>
      <c r="AQ77" s="47">
        <v>72</v>
      </c>
      <c r="AR77" s="48">
        <f>('2.1'!D76-'2.1'!CO$5)*('2.1'!E76-'2.1'!CU$5)</f>
        <v>1.4909115000000029E-3</v>
      </c>
    </row>
    <row r="78" spans="37:44" x14ac:dyDescent="0.25">
      <c r="AK78" s="47">
        <v>73</v>
      </c>
      <c r="AL78" s="48">
        <f>('2.1'!B77-'2.1'!CC$5)*('2.1'!C77-'2.1'!CI$5)</f>
        <v>4.4499000000001805E-5</v>
      </c>
      <c r="AQ78" s="47">
        <v>73</v>
      </c>
      <c r="AR78" s="48">
        <f>('2.1'!D77-'2.1'!CO$5)*('2.1'!E77-'2.1'!CU$5)</f>
        <v>8.5681500000000301E-5</v>
      </c>
    </row>
    <row r="79" spans="37:44" x14ac:dyDescent="0.25">
      <c r="AK79" s="47">
        <v>74</v>
      </c>
      <c r="AL79" s="48">
        <f>('2.1'!B78-'2.1'!CC$5)*('2.1'!C78-'2.1'!CI$5)</f>
        <v>1.6589999999982269E-6</v>
      </c>
      <c r="AQ79" s="48">
        <v>74</v>
      </c>
      <c r="AR79" s="48">
        <f>('2.1'!D78-'2.1'!CO$5)*('2.1'!E78-'2.1'!CU$5)</f>
        <v>-2.1688500000000584E-5</v>
      </c>
    </row>
    <row r="80" spans="37:44" x14ac:dyDescent="0.25">
      <c r="AK80" s="47">
        <v>75</v>
      </c>
      <c r="AL80" s="48">
        <f>('2.1'!B79-'2.1'!CC$5)*('2.1'!C79-'2.1'!CI$5)</f>
        <v>-5.5031000000002882E-5</v>
      </c>
      <c r="AQ80" s="47">
        <v>75</v>
      </c>
      <c r="AR80" s="48">
        <f>('2.1'!D79-'2.1'!CO$5)*('2.1'!E79-'2.1'!CU$5)</f>
        <v>-6.2118499999999619E-5</v>
      </c>
    </row>
    <row r="81" spans="37:44" x14ac:dyDescent="0.25">
      <c r="AK81" s="47">
        <v>76</v>
      </c>
      <c r="AL81" s="48">
        <f>('2.1'!B80-'2.1'!CC$5)*('2.1'!C80-'2.1'!CI$5)</f>
        <v>4.9047899999998519E-4</v>
      </c>
      <c r="AQ81" s="48">
        <v>76</v>
      </c>
      <c r="AR81" s="48">
        <f>('2.1'!D80-'2.1'!CO$5)*('2.1'!E80-'2.1'!CU$5)</f>
        <v>-2.1939849999999921E-4</v>
      </c>
    </row>
    <row r="82" spans="37:44" x14ac:dyDescent="0.25">
      <c r="AK82" s="47">
        <v>77</v>
      </c>
      <c r="AL82" s="48">
        <f>('2.1'!B81-'2.1'!CC$5)*('2.1'!C81-'2.1'!CI$5)</f>
        <v>5.7026899999998405E-4</v>
      </c>
      <c r="AQ82" s="47">
        <v>77</v>
      </c>
      <c r="AR82" s="48">
        <f>('2.1'!D81-'2.1'!CO$5)*('2.1'!E81-'2.1'!CU$5)</f>
        <v>6.6561500000000254E-5</v>
      </c>
    </row>
    <row r="83" spans="37:44" x14ac:dyDescent="0.25">
      <c r="AK83" s="47">
        <v>78</v>
      </c>
      <c r="AL83" s="48">
        <f>('2.1'!B82-'2.1'!CC$5)*('2.1'!C82-'2.1'!CI$5)</f>
        <v>8.3389900000001554E-4</v>
      </c>
      <c r="AQ83" s="47">
        <v>78</v>
      </c>
      <c r="AR83" s="48">
        <f>('2.1'!D82-'2.1'!CO$5)*('2.1'!E82-'2.1'!CU$5)</f>
        <v>2.3374614999999974E-3</v>
      </c>
    </row>
    <row r="84" spans="37:44" x14ac:dyDescent="0.25">
      <c r="AK84" s="47">
        <v>79</v>
      </c>
      <c r="AL84" s="48">
        <f>('2.1'!B83-'2.1'!CC$5)*('2.1'!C83-'2.1'!CI$5)</f>
        <v>2.4674899999999067E-4</v>
      </c>
      <c r="AQ84" s="47">
        <v>79</v>
      </c>
      <c r="AR84" s="48">
        <f>('2.1'!D83-'2.1'!CO$5)*('2.1'!E83-'2.1'!CU$5)</f>
        <v>8.7378150000000084E-4</v>
      </c>
    </row>
    <row r="85" spans="37:44" x14ac:dyDescent="0.25">
      <c r="AK85" s="47">
        <v>80</v>
      </c>
      <c r="AL85" s="48">
        <f>('2.1'!B84-'2.1'!CC$5)*('2.1'!C84-'2.1'!CI$5)</f>
        <v>2.1151899999999275E-4</v>
      </c>
      <c r="AQ85" s="48">
        <v>80</v>
      </c>
      <c r="AR85" s="48">
        <f>('2.1'!D84-'2.1'!CO$5)*('2.1'!E84-'2.1'!CU$5)</f>
        <v>-7.1658500000000263E-5</v>
      </c>
    </row>
    <row r="86" spans="37:44" x14ac:dyDescent="0.25">
      <c r="AK86" s="47">
        <v>81</v>
      </c>
      <c r="AL86" s="48">
        <f>('2.1'!B85-'2.1'!CC$5)*('2.1'!C85-'2.1'!CI$5)</f>
        <v>-1.4081100000000021E-4</v>
      </c>
      <c r="AQ86" s="47">
        <v>81</v>
      </c>
      <c r="AR86" s="48">
        <f>('2.1'!D85-'2.1'!CO$5)*('2.1'!E85-'2.1'!CU$5)</f>
        <v>6.8283149999999947E-4</v>
      </c>
    </row>
    <row r="87" spans="37:44" x14ac:dyDescent="0.25">
      <c r="AK87" s="47">
        <v>82</v>
      </c>
      <c r="AL87" s="48">
        <f>('2.1'!B86-'2.1'!CC$5)*('2.1'!C86-'2.1'!CI$5)</f>
        <v>-2.7454100000000526E-4</v>
      </c>
      <c r="AQ87" s="48">
        <v>82</v>
      </c>
      <c r="AR87" s="48">
        <f>('2.1'!D86-'2.1'!CO$5)*('2.1'!E86-'2.1'!CU$5)</f>
        <v>2.5227149999999967E-4</v>
      </c>
    </row>
    <row r="88" spans="37:44" x14ac:dyDescent="0.25">
      <c r="AK88" s="47">
        <v>83</v>
      </c>
      <c r="AL88" s="48">
        <f>('2.1'!B87-'2.1'!CC$5)*('2.1'!C87-'2.1'!CI$5)</f>
        <v>9.1789999999988715E-6</v>
      </c>
      <c r="AQ88" s="47">
        <v>83</v>
      </c>
      <c r="AR88" s="48">
        <f>('2.1'!D87-'2.1'!CO$5)*('2.1'!E87-'2.1'!CU$5)</f>
        <v>7.4907149999999803E-4</v>
      </c>
    </row>
    <row r="89" spans="37:44" x14ac:dyDescent="0.25">
      <c r="AK89" s="47">
        <v>84</v>
      </c>
      <c r="AL89" s="48">
        <f>('2.1'!B88-'2.1'!CC$5)*('2.1'!C88-'2.1'!CI$5)</f>
        <v>-8.3281000000004788E-5</v>
      </c>
      <c r="AQ89" s="47">
        <v>84</v>
      </c>
      <c r="AR89" s="48">
        <f>('2.1'!D88-'2.1'!CO$5)*('2.1'!E88-'2.1'!CU$5)</f>
        <v>6.9618150000000216E-4</v>
      </c>
    </row>
    <row r="90" spans="37:44" x14ac:dyDescent="0.25">
      <c r="AK90" s="47">
        <v>85</v>
      </c>
      <c r="AL90" s="48">
        <f>('2.1'!B89-'2.1'!CC$5)*('2.1'!C89-'2.1'!CI$5)</f>
        <v>4.0690000000006949E-6</v>
      </c>
      <c r="AQ90" s="47">
        <v>85</v>
      </c>
      <c r="AR90" s="48">
        <f>('2.1'!D89-'2.1'!CO$5)*('2.1'!E89-'2.1'!CU$5)</f>
        <v>4.6971149999999913E-4</v>
      </c>
    </row>
    <row r="91" spans="37:44" x14ac:dyDescent="0.25">
      <c r="AK91" s="47">
        <v>86</v>
      </c>
      <c r="AL91" s="48">
        <f>('2.1'!B90-'2.1'!CC$5)*('2.1'!C90-'2.1'!CI$5)</f>
        <v>-1.7752099999999272E-4</v>
      </c>
      <c r="AQ91" s="48">
        <v>86</v>
      </c>
      <c r="AR91" s="48">
        <f>('2.1'!D90-'2.1'!CO$5)*('2.1'!E90-'2.1'!CU$5)</f>
        <v>8.0281149999999872E-4</v>
      </c>
    </row>
    <row r="92" spans="37:44" x14ac:dyDescent="0.25">
      <c r="AK92" s="47">
        <v>87</v>
      </c>
      <c r="AL92" s="48">
        <f>('2.1'!B91-'2.1'!CC$5)*('2.1'!C91-'2.1'!CI$5)</f>
        <v>1.8127900000001072E-4</v>
      </c>
      <c r="AQ92" s="47">
        <v>87</v>
      </c>
      <c r="AR92" s="48">
        <f>('2.1'!D91-'2.1'!CO$5)*('2.1'!E91-'2.1'!CU$5)</f>
        <v>9.3534149999999823E-4</v>
      </c>
    </row>
    <row r="93" spans="37:44" x14ac:dyDescent="0.25">
      <c r="AK93" s="47">
        <v>88</v>
      </c>
      <c r="AL93" s="48">
        <f>('2.1'!B92-'2.1'!CC$5)*('2.1'!C92-'2.1'!CI$5)</f>
        <v>9.3734900000002111E-4</v>
      </c>
      <c r="AQ93" s="48">
        <v>88</v>
      </c>
      <c r="AR93" s="48">
        <f>('2.1'!D92-'2.1'!CO$5)*('2.1'!E92-'2.1'!CU$5)</f>
        <v>9.7119149999999913E-4</v>
      </c>
    </row>
    <row r="94" spans="37:44" x14ac:dyDescent="0.25">
      <c r="AK94" s="47">
        <v>89</v>
      </c>
      <c r="AL94" s="48">
        <f>('2.1'!B93-'2.1'!CC$5)*('2.1'!C93-'2.1'!CI$5)</f>
        <v>-1.3568100000000341E-4</v>
      </c>
      <c r="AQ94" s="47">
        <v>89</v>
      </c>
      <c r="AR94" s="48">
        <f>('2.1'!D93-'2.1'!CO$5)*('2.1'!E93-'2.1'!CU$5)</f>
        <v>6.0631499999999021E-5</v>
      </c>
    </row>
    <row r="95" spans="37:44" x14ac:dyDescent="0.25">
      <c r="AK95" s="47">
        <v>90</v>
      </c>
      <c r="AL95" s="48">
        <f>('2.1'!B94-'2.1'!CC$5)*('2.1'!C94-'2.1'!CI$5)</f>
        <v>-3.9665099999999228E-4</v>
      </c>
      <c r="AQ95" s="47">
        <v>90</v>
      </c>
      <c r="AR95" s="48">
        <f>('2.1'!D94-'2.1'!CO$5)*('2.1'!E94-'2.1'!CU$5)</f>
        <v>7.2791500000000335E-5</v>
      </c>
    </row>
    <row r="96" spans="37:44" x14ac:dyDescent="0.25">
      <c r="AK96" s="47">
        <v>91</v>
      </c>
      <c r="AL96" s="48">
        <f>('2.1'!B95-'2.1'!CC$5)*('2.1'!C95-'2.1'!CI$5)</f>
        <v>-1.0401099999998381E-4</v>
      </c>
      <c r="AQ96" s="47">
        <v>91</v>
      </c>
      <c r="AR96" s="48">
        <f>('2.1'!D95-'2.1'!CO$5)*('2.1'!E95-'2.1'!CU$5)</f>
        <v>2.2306514999999977E-3</v>
      </c>
    </row>
    <row r="97" spans="37:44" x14ac:dyDescent="0.25">
      <c r="AK97" s="47">
        <v>92</v>
      </c>
      <c r="AL97" s="48">
        <f>('2.1'!B96-'2.1'!CC$5)*('2.1'!C96-'2.1'!CI$5)</f>
        <v>-3.8684099999999595E-4</v>
      </c>
      <c r="AQ97" s="48">
        <v>92</v>
      </c>
      <c r="AR97" s="48">
        <f>('2.1'!D96-'2.1'!CO$5)*('2.1'!E96-'2.1'!CU$5)</f>
        <v>3.7629150000000023E-4</v>
      </c>
    </row>
    <row r="98" spans="37:44" x14ac:dyDescent="0.25">
      <c r="AK98" s="47">
        <v>93</v>
      </c>
      <c r="AL98" s="48">
        <f>('2.1'!B97-'2.1'!CC$5)*('2.1'!C97-'2.1'!CI$5)</f>
        <v>2.4265290000000275E-3</v>
      </c>
      <c r="AQ98" s="47">
        <v>93</v>
      </c>
      <c r="AR98" s="48">
        <f>('2.1'!D97-'2.1'!CO$5)*('2.1'!E97-'2.1'!CU$5)</f>
        <v>1.3560314999999988E-3</v>
      </c>
    </row>
    <row r="99" spans="37:44" x14ac:dyDescent="0.25">
      <c r="AK99" s="47">
        <v>94</v>
      </c>
      <c r="AL99" s="48">
        <f>('2.1'!B98-'2.1'!CC$5)*('2.1'!C98-'2.1'!CI$5)</f>
        <v>-1.3413100000000822E-4</v>
      </c>
      <c r="AQ99" s="48">
        <v>94</v>
      </c>
      <c r="AR99" s="48">
        <f>('2.1'!D98-'2.1'!CO$5)*('2.1'!E98-'2.1'!CU$5)</f>
        <v>7.8441149999999892E-4</v>
      </c>
    </row>
    <row r="100" spans="37:44" x14ac:dyDescent="0.25">
      <c r="AK100" s="47">
        <v>95</v>
      </c>
      <c r="AL100" s="48">
        <f>('2.1'!B99-'2.1'!CC$5)*('2.1'!C99-'2.1'!CI$5)</f>
        <v>5.0902899999998789E-4</v>
      </c>
      <c r="AQ100" s="47">
        <v>95</v>
      </c>
      <c r="AR100" s="48">
        <f>('2.1'!D99-'2.1'!CO$5)*('2.1'!E99-'2.1'!CU$5)</f>
        <v>-5.0691850000000134E-4</v>
      </c>
    </row>
    <row r="101" spans="37:44" x14ac:dyDescent="0.25">
      <c r="AK101" s="47">
        <v>96</v>
      </c>
      <c r="AL101" s="48">
        <f>('2.1'!B100-'2.1'!CC$5)*('2.1'!C100-'2.1'!CI$5)</f>
        <v>3.6988999999993862E-5</v>
      </c>
      <c r="AQ101" s="47">
        <v>96</v>
      </c>
      <c r="AR101" s="48">
        <f>('2.1'!D100-'2.1'!CO$5)*('2.1'!E100-'2.1'!CU$5)</f>
        <v>2.2700150000000096E-4</v>
      </c>
    </row>
    <row r="102" spans="37:44" x14ac:dyDescent="0.25">
      <c r="AK102" s="47">
        <v>97</v>
      </c>
      <c r="AL102" s="48">
        <f>('2.1'!B101-'2.1'!CC$5)*('2.1'!C101-'2.1'!CI$5)</f>
        <v>-2.201100000000021E-5</v>
      </c>
      <c r="AQ102" s="47">
        <v>97</v>
      </c>
      <c r="AR102" s="48">
        <f>('2.1'!D101-'2.1'!CO$5)*('2.1'!E101-'2.1'!CU$5)</f>
        <v>8.6192150000000156E-4</v>
      </c>
    </row>
    <row r="103" spans="37:44" x14ac:dyDescent="0.25">
      <c r="AK103" s="47">
        <v>98</v>
      </c>
      <c r="AL103" s="48">
        <f>('2.1'!B102-'2.1'!CC$5)*('2.1'!C102-'2.1'!CI$5)</f>
        <v>2.6494689999999694E-3</v>
      </c>
      <c r="AQ103" s="48">
        <v>98</v>
      </c>
      <c r="AR103" s="48">
        <f>('2.1'!D102-'2.1'!CO$5)*('2.1'!E102-'2.1'!CU$5)</f>
        <v>2.7619815000000034E-3</v>
      </c>
    </row>
    <row r="104" spans="37:44" x14ac:dyDescent="0.25">
      <c r="AK104" s="47">
        <v>99</v>
      </c>
      <c r="AL104" s="48">
        <f>('2.1'!B103-'2.1'!CC$5)*('2.1'!C103-'2.1'!CI$5)</f>
        <v>3.8091899999998413E-4</v>
      </c>
      <c r="AQ104" s="47">
        <v>99</v>
      </c>
      <c r="AR104" s="48">
        <f>('2.1'!D103-'2.1'!CO$5)*('2.1'!E103-'2.1'!CU$5)</f>
        <v>3.8851500000000148E-5</v>
      </c>
    </row>
    <row r="105" spans="37:44" x14ac:dyDescent="0.25">
      <c r="AK105" s="47">
        <v>100</v>
      </c>
      <c r="AL105" s="48">
        <f>('2.1'!B104-'2.1'!CC$5)*('2.1'!C104-'2.1'!CI$5)</f>
        <v>6.6690000000038523E-6</v>
      </c>
      <c r="AQ105" s="48">
        <v>100</v>
      </c>
      <c r="AR105" s="48">
        <f>('2.1'!D104-'2.1'!CO$5)*('2.1'!E104-'2.1'!CU$5)</f>
        <v>6.4200149999999866E-4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E815-1E9A-4E29-BD74-A1A87812D06E}">
  <dimension ref="A1:AN65"/>
  <sheetViews>
    <sheetView workbookViewId="0">
      <selection sqref="A1:B1"/>
    </sheetView>
  </sheetViews>
  <sheetFormatPr defaultRowHeight="15" x14ac:dyDescent="0.25"/>
  <cols>
    <col min="9" max="9" width="14.85546875" customWidth="1"/>
    <col min="13" max="13" width="14" customWidth="1"/>
    <col min="21" max="21" width="12" bestFit="1" customWidth="1"/>
    <col min="27" max="27" width="11" bestFit="1" customWidth="1"/>
    <col min="31" max="31" width="15.28515625" customWidth="1"/>
    <col min="37" max="37" width="14.140625" customWidth="1"/>
    <col min="39" max="39" width="12" bestFit="1" customWidth="1"/>
  </cols>
  <sheetData>
    <row r="1" spans="1:40" ht="16.5" thickBot="1" x14ac:dyDescent="0.3">
      <c r="A1" s="94" t="s">
        <v>120</v>
      </c>
      <c r="B1" s="95"/>
    </row>
    <row r="3" spans="1:40" ht="15.75" thickBot="1" x14ac:dyDescent="0.3"/>
    <row r="4" spans="1:40" ht="15.75" thickBot="1" x14ac:dyDescent="0.3">
      <c r="A4" s="89" t="s">
        <v>31</v>
      </c>
      <c r="B4" s="90">
        <v>10</v>
      </c>
      <c r="C4" s="12"/>
      <c r="D4" s="12"/>
      <c r="E4" s="89" t="s">
        <v>31</v>
      </c>
      <c r="F4" s="90">
        <v>10</v>
      </c>
      <c r="G4" s="12"/>
      <c r="H4" s="12"/>
      <c r="I4" s="89" t="s">
        <v>31</v>
      </c>
      <c r="J4" s="90">
        <v>10</v>
      </c>
      <c r="K4" s="12"/>
      <c r="L4" s="12"/>
      <c r="M4" s="89" t="s">
        <v>31</v>
      </c>
      <c r="N4" s="90">
        <v>10</v>
      </c>
      <c r="O4" s="12"/>
      <c r="S4" s="57" t="s">
        <v>46</v>
      </c>
      <c r="T4" s="58">
        <v>60</v>
      </c>
      <c r="Y4" s="57" t="s">
        <v>46</v>
      </c>
      <c r="Z4" s="58">
        <v>60</v>
      </c>
      <c r="AE4" s="57" t="s">
        <v>46</v>
      </c>
      <c r="AF4" s="58">
        <v>60</v>
      </c>
      <c r="AK4" s="57" t="s">
        <v>46</v>
      </c>
      <c r="AL4" s="58">
        <v>60</v>
      </c>
    </row>
    <row r="5" spans="1:40" ht="15.75" thickBot="1" x14ac:dyDescent="0.3">
      <c r="A5" s="6" t="s">
        <v>42</v>
      </c>
      <c r="B5" s="4" t="s">
        <v>30</v>
      </c>
      <c r="C5" s="6" t="s">
        <v>119</v>
      </c>
      <c r="D5" s="12"/>
      <c r="E5" s="6" t="s">
        <v>43</v>
      </c>
      <c r="F5" s="4" t="s">
        <v>30</v>
      </c>
      <c r="G5" s="6" t="s">
        <v>119</v>
      </c>
      <c r="H5" s="12"/>
      <c r="I5" s="6" t="s">
        <v>44</v>
      </c>
      <c r="J5" s="4" t="s">
        <v>30</v>
      </c>
      <c r="K5" s="6" t="s">
        <v>119</v>
      </c>
      <c r="L5" s="12"/>
      <c r="M5" s="6" t="s">
        <v>45</v>
      </c>
      <c r="N5" s="4" t="s">
        <v>30</v>
      </c>
      <c r="O5" s="6" t="s">
        <v>119</v>
      </c>
      <c r="S5" s="6" t="s">
        <v>42</v>
      </c>
      <c r="T5" s="31" t="s">
        <v>32</v>
      </c>
      <c r="U5" s="6" t="s">
        <v>47</v>
      </c>
      <c r="V5" s="54" t="s">
        <v>34</v>
      </c>
      <c r="Y5" s="6" t="s">
        <v>43</v>
      </c>
      <c r="Z5" s="31" t="s">
        <v>32</v>
      </c>
      <c r="AA5" s="6" t="s">
        <v>47</v>
      </c>
      <c r="AB5" s="54" t="s">
        <v>34</v>
      </c>
      <c r="AE5" s="6" t="s">
        <v>44</v>
      </c>
      <c r="AF5" s="31" t="s">
        <v>32</v>
      </c>
      <c r="AG5" s="6" t="s">
        <v>47</v>
      </c>
      <c r="AH5" s="54" t="s">
        <v>34</v>
      </c>
      <c r="AK5" s="6" t="s">
        <v>45</v>
      </c>
      <c r="AL5" s="31" t="s">
        <v>32</v>
      </c>
      <c r="AM5" s="6" t="s">
        <v>47</v>
      </c>
      <c r="AN5" s="54" t="s">
        <v>34</v>
      </c>
    </row>
    <row r="6" spans="1:40" x14ac:dyDescent="0.25">
      <c r="A6" s="12"/>
      <c r="B6" s="48">
        <v>0.1</v>
      </c>
      <c r="C6" s="48">
        <v>1.83</v>
      </c>
      <c r="D6" s="12"/>
      <c r="E6" s="12"/>
      <c r="F6" s="48">
        <v>0.1</v>
      </c>
      <c r="G6" s="48">
        <v>1.83</v>
      </c>
      <c r="H6" s="12"/>
      <c r="I6" s="12"/>
      <c r="J6" s="48">
        <v>0.1</v>
      </c>
      <c r="K6" s="48">
        <v>1.83</v>
      </c>
      <c r="L6" s="12"/>
      <c r="M6" s="12"/>
      <c r="N6" s="48">
        <v>0.1</v>
      </c>
      <c r="O6" s="48">
        <v>1.83</v>
      </c>
      <c r="T6" s="15">
        <f>SUM('2.1'!B5:B64)/(T4)</f>
        <v>0.77785000000000026</v>
      </c>
      <c r="U6" s="48">
        <f>('2.1'!B5-T$6)^2</f>
        <v>3.7822499999997133E-5</v>
      </c>
      <c r="V6" s="56">
        <f>SUM(U6:U65)/(T$4-1)</f>
        <v>4.8833305084745805E-4</v>
      </c>
      <c r="Z6" s="15">
        <f>SUM('2.1'!C5:C64)/(Z4)</f>
        <v>0.5515500000000001</v>
      </c>
      <c r="AA6" s="48">
        <f>('2.1'!C5-Z$6)^2</f>
        <v>2.1024999999998587E-6</v>
      </c>
      <c r="AB6" s="56">
        <f>SUM(AA6:AA65)/(Z$4-1)</f>
        <v>1.2208957627118633E-3</v>
      </c>
      <c r="AF6" s="15">
        <f>SUM('2.1'!D5:D64)/(AF4)</f>
        <v>0.20156666666666662</v>
      </c>
      <c r="AG6" s="48">
        <f>('2.1'!D5-AF$6)^2</f>
        <v>1.1267211111111071E-3</v>
      </c>
      <c r="AH6" s="56">
        <f>SUM(AG6:AG65)/(AF$4-1)</f>
        <v>3.4480124293785313E-3</v>
      </c>
      <c r="AL6" s="15">
        <f>SUM('2.1'!E5:E60)/(AL4)</f>
        <v>6.6933333333333331E-2</v>
      </c>
      <c r="AM6" s="48">
        <f>('2.1'!E5-AL$6)^2</f>
        <v>9.4044444444445008E-6</v>
      </c>
      <c r="AN6" s="56">
        <f>SUM(AM6:AM65)/(AL$4-1)</f>
        <v>1.7567401129943501E-3</v>
      </c>
    </row>
    <row r="7" spans="1:40" ht="15.75" thickBo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U7" s="48">
        <f>('2.1'!B6-T$6)^2</f>
        <v>4.9062249999999032E-4</v>
      </c>
      <c r="AA7" s="48">
        <f>('2.1'!C6-Z$6)^2</f>
        <v>7.3102500000000989E-5</v>
      </c>
      <c r="AG7" s="48">
        <f>('2.1'!D6-AF$6)^2</f>
        <v>5.5254444444445063E-5</v>
      </c>
      <c r="AM7" s="48">
        <f>('2.1'!E6-AL$6)^2</f>
        <v>1.0934044444444451E-3</v>
      </c>
    </row>
    <row r="8" spans="1:40" ht="15.75" thickBot="1" x14ac:dyDescent="0.3">
      <c r="A8" s="45">
        <f>'2.1'!I5-(SQRT('2.1'!K5/B4))*C6</f>
        <v>0.76827451690504445</v>
      </c>
      <c r="B8" s="46" t="s">
        <v>118</v>
      </c>
      <c r="C8" s="22">
        <f>'2.1'!I5+(SQRT('2.1'!K5/B4))*C6</f>
        <v>0.79372548309495561</v>
      </c>
      <c r="D8" s="12"/>
      <c r="E8" s="45">
        <f>'2.1'!O5-(SQRT('2.1'!Q5/F4))*G6</f>
        <v>0.52993672409182602</v>
      </c>
      <c r="F8" s="46" t="s">
        <v>118</v>
      </c>
      <c r="G8" s="22">
        <f>'2.1'!O5+(SQRT('2.1'!Q5/F4))*G6</f>
        <v>0.55446327590817401</v>
      </c>
      <c r="H8" s="12"/>
      <c r="I8" s="45">
        <f>'2.1'!U5-(SQRT('2.1'!W5/J4))*K6</f>
        <v>0.17868346288987533</v>
      </c>
      <c r="J8" s="46" t="s">
        <v>118</v>
      </c>
      <c r="K8" s="22">
        <f>'2.1'!U5+(SQRT('2.1'!W5/J4))*K6</f>
        <v>0.21071653711012464</v>
      </c>
      <c r="L8" s="12"/>
      <c r="M8" s="45">
        <f>'2.1'!AA5-(SQRT('2.1'!AC5/N4))*O6</f>
        <v>5.2823720240935873E-2</v>
      </c>
      <c r="N8" s="46" t="s">
        <v>118</v>
      </c>
      <c r="O8" s="22">
        <f>'2.1'!AA5+(SQRT('2.1'!AC5/N4))*O6</f>
        <v>8.037627975906414E-2</v>
      </c>
      <c r="U8" s="48">
        <f>('2.1'!B7-T$6)^2</f>
        <v>2.652249999999759E-5</v>
      </c>
      <c r="AA8" s="48">
        <f>('2.1'!C7-Z$6)^2</f>
        <v>1.8360250000000168E-4</v>
      </c>
      <c r="AG8" s="48">
        <f>('2.1'!D7-AF$6)^2</f>
        <v>8.1605444444444227E-4</v>
      </c>
      <c r="AM8" s="48">
        <f>('2.1'!E7-AL$6)^2</f>
        <v>2.8673777777777758E-4</v>
      </c>
    </row>
    <row r="9" spans="1:40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U9" s="48">
        <f>('2.1'!B8-T$6)^2</f>
        <v>1.7222499999998048E-5</v>
      </c>
      <c r="AA9" s="48">
        <f>('2.1'!C8-Z$6)^2</f>
        <v>1.1902499999999676E-5</v>
      </c>
      <c r="AG9" s="48">
        <f>('2.1'!D8-AF$6)^2</f>
        <v>1.41125444444444E-3</v>
      </c>
      <c r="AM9" s="48">
        <f>('2.1'!E8-AL$6)^2</f>
        <v>7.2540444444444427E-4</v>
      </c>
    </row>
    <row r="10" spans="1:4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U10" s="48">
        <f>('2.1'!B9-T$6)^2</f>
        <v>1.4822500000001864E-5</v>
      </c>
      <c r="AA10" s="48">
        <f>('2.1'!C9-Z$6)^2</f>
        <v>1.7264025000000073E-3</v>
      </c>
      <c r="AG10" s="48">
        <f>('2.1'!D9-AF$6)^2</f>
        <v>3.4472111111110939E-4</v>
      </c>
      <c r="AM10" s="48">
        <f>('2.1'!E9-AL$6)^2</f>
        <v>7.80271111111111E-4</v>
      </c>
    </row>
    <row r="11" spans="1:40" ht="15.75" thickBot="1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U11" s="48">
        <f>('2.1'!B10-T$6)^2</f>
        <v>1.6933224999999743E-3</v>
      </c>
      <c r="AA11" s="48">
        <f>('2.1'!C10-Z$6)^2</f>
        <v>2.0249999999995539E-7</v>
      </c>
      <c r="AG11" s="48">
        <f>('2.1'!D10-AF$6)^2</f>
        <v>5.9698777777778054E-4</v>
      </c>
      <c r="AM11" s="48">
        <f>('2.1'!E10-AL$6)^2</f>
        <v>4.4444444444453161E-9</v>
      </c>
    </row>
    <row r="12" spans="1:40" ht="15.75" thickBot="1" x14ac:dyDescent="0.3">
      <c r="A12" s="89" t="s">
        <v>31</v>
      </c>
      <c r="B12" s="90">
        <v>10</v>
      </c>
      <c r="C12" s="12"/>
      <c r="D12" s="12"/>
      <c r="E12" s="89" t="s">
        <v>31</v>
      </c>
      <c r="F12" s="90">
        <v>10</v>
      </c>
      <c r="G12" s="12"/>
      <c r="H12" s="12"/>
      <c r="I12" s="89" t="s">
        <v>31</v>
      </c>
      <c r="J12" s="90">
        <v>10</v>
      </c>
      <c r="K12" s="12"/>
      <c r="L12" s="12"/>
      <c r="M12" s="89" t="s">
        <v>31</v>
      </c>
      <c r="N12" s="90">
        <v>10</v>
      </c>
      <c r="O12" s="12"/>
      <c r="U12" s="48">
        <f>('2.1'!B11-T$6)^2</f>
        <v>5.6882250000001239E-4</v>
      </c>
      <c r="AA12" s="48">
        <f>('2.1'!C11-Z$6)^2</f>
        <v>1.6443025000000069E-3</v>
      </c>
      <c r="AG12" s="48">
        <f>('2.1'!D11-AF$6)^2</f>
        <v>4.6512111111110923E-4</v>
      </c>
      <c r="AM12" s="48">
        <f>('2.1'!E11-AL$6)^2</f>
        <v>4.8107111111111105E-4</v>
      </c>
    </row>
    <row r="13" spans="1:40" ht="15.75" thickBot="1" x14ac:dyDescent="0.3">
      <c r="A13" s="6" t="s">
        <v>42</v>
      </c>
      <c r="B13" s="4" t="s">
        <v>30</v>
      </c>
      <c r="C13" s="6" t="s">
        <v>119</v>
      </c>
      <c r="D13" s="12"/>
      <c r="E13" s="6" t="s">
        <v>43</v>
      </c>
      <c r="F13" s="4" t="s">
        <v>30</v>
      </c>
      <c r="G13" s="6" t="s">
        <v>119</v>
      </c>
      <c r="H13" s="12"/>
      <c r="I13" s="6" t="s">
        <v>44</v>
      </c>
      <c r="J13" s="4" t="s">
        <v>30</v>
      </c>
      <c r="K13" s="6" t="s">
        <v>119</v>
      </c>
      <c r="L13" s="12"/>
      <c r="M13" s="6" t="s">
        <v>45</v>
      </c>
      <c r="N13" s="4" t="s">
        <v>30</v>
      </c>
      <c r="O13" s="6" t="s">
        <v>119</v>
      </c>
      <c r="U13" s="48">
        <f>('2.1'!B12-T$6)^2</f>
        <v>4.9062249999999032E-4</v>
      </c>
      <c r="AA13" s="48">
        <f>('2.1'!C12-Z$6)^2</f>
        <v>9.2720249999999184E-4</v>
      </c>
      <c r="AG13" s="48">
        <f>('2.1'!D12-AF$6)^2</f>
        <v>2.3457877777777825E-3</v>
      </c>
      <c r="AM13" s="48">
        <f>('2.1'!E12-AL$6)^2</f>
        <v>4.8693777777777768E-4</v>
      </c>
    </row>
    <row r="14" spans="1:40" x14ac:dyDescent="0.25">
      <c r="A14" s="12"/>
      <c r="B14" s="48">
        <v>0.01</v>
      </c>
      <c r="C14" s="48">
        <v>3.25</v>
      </c>
      <c r="D14" s="12"/>
      <c r="E14" s="12"/>
      <c r="F14" s="48">
        <v>0.01</v>
      </c>
      <c r="G14" s="48">
        <v>3.25</v>
      </c>
      <c r="H14" s="12"/>
      <c r="I14" s="12"/>
      <c r="J14" s="48">
        <v>0.01</v>
      </c>
      <c r="K14" s="48">
        <v>3.25</v>
      </c>
      <c r="L14" s="12"/>
      <c r="M14" s="12"/>
      <c r="N14" s="48">
        <v>0.01</v>
      </c>
      <c r="O14" s="48">
        <v>3.25</v>
      </c>
      <c r="U14" s="48">
        <f>('2.1'!B13-T$6)^2</f>
        <v>9.702250000000488E-5</v>
      </c>
      <c r="AA14" s="48">
        <f>('2.1'!C13-Z$6)^2</f>
        <v>2.7390250000000214E-4</v>
      </c>
      <c r="AG14" s="48">
        <f>('2.1'!D13-AF$6)^2</f>
        <v>1.8405444444444306E-4</v>
      </c>
      <c r="AM14" s="48">
        <f>('2.1'!E13-AL$6)^2</f>
        <v>8.6044444444444221E-6</v>
      </c>
    </row>
    <row r="15" spans="1:40" ht="15.75" thickBot="1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U15" s="48">
        <f>('2.1'!B14-T$6)^2</f>
        <v>1.0144225000000169E-3</v>
      </c>
      <c r="AA15" s="48">
        <f>('2.1'!C14-Z$6)^2</f>
        <v>7.3102500000000989E-5</v>
      </c>
      <c r="AG15" s="48">
        <f>('2.1'!D14-AF$6)^2</f>
        <v>1.9654444444444791E-5</v>
      </c>
      <c r="AM15" s="48">
        <f>('2.1'!E14-AL$6)^2</f>
        <v>1.2296711111111109E-3</v>
      </c>
    </row>
    <row r="16" spans="1:40" ht="15.75" thickBot="1" x14ac:dyDescent="0.3">
      <c r="A16" s="45">
        <f>'2.1'!I5-(SQRT('2.1'!K5/B12))*C14</f>
        <v>0.75840009832863087</v>
      </c>
      <c r="B16" s="46" t="s">
        <v>118</v>
      </c>
      <c r="C16" s="22">
        <f>'2.1'!I5+(SQRT('2.1'!K5/B12))*C14</f>
        <v>0.80359990167136919</v>
      </c>
      <c r="D16" s="12"/>
      <c r="E16" s="45">
        <f>'2.1'!O5-(SQRT('2.1'!Q5/F12))*G14</f>
        <v>0.52042095808657629</v>
      </c>
      <c r="F16" s="46" t="s">
        <v>118</v>
      </c>
      <c r="G16" s="22">
        <f>'2.1'!O5+(SQRT('2.1'!Q5/F12))*G14</f>
        <v>0.56397904191342374</v>
      </c>
      <c r="H16" s="12"/>
      <c r="I16" s="45">
        <f>'2.1'!U5-(SQRT('2.1'!W5/J12))*K14</f>
        <v>0.16625533026890429</v>
      </c>
      <c r="J16" s="46" t="s">
        <v>118</v>
      </c>
      <c r="K16" s="22">
        <f>'2.1'!U5+(SQRT('2.1'!W5/J12))*K14</f>
        <v>0.22314466973109567</v>
      </c>
      <c r="L16" s="12"/>
      <c r="M16" s="45">
        <f>'2.1'!AA5-(SQRT('2.1'!AC5/N12))*O14</f>
        <v>4.2133929389640216E-2</v>
      </c>
      <c r="N16" s="46" t="s">
        <v>118</v>
      </c>
      <c r="O16" s="22">
        <f>'2.1'!AA5+(SQRT('2.1'!AC5/N12))*O14</f>
        <v>9.1066070610359789E-2</v>
      </c>
      <c r="U16" s="48">
        <f>('2.1'!B15-T$6)^2</f>
        <v>6.8382249999998873E-4</v>
      </c>
      <c r="AA16" s="48">
        <f>('2.1'!C15-Z$6)^2</f>
        <v>3.5343024999999872E-3</v>
      </c>
      <c r="AG16" s="48">
        <f>('2.1'!D15-AF$6)^2</f>
        <v>2.3849654444444455E-2</v>
      </c>
      <c r="AM16" s="48">
        <f>('2.1'!E15-AL$6)^2</f>
        <v>2.4045671111111118E-2</v>
      </c>
    </row>
    <row r="17" spans="1:39" x14ac:dyDescent="0.25">
      <c r="U17" s="48">
        <f>('2.1'!B16-T$6)^2</f>
        <v>1.2355224999999776E-3</v>
      </c>
      <c r="AA17" s="48">
        <f>('2.1'!C16-Z$6)^2</f>
        <v>1.9758024999999894E-3</v>
      </c>
      <c r="AG17" s="48">
        <f>('2.1'!D16-AF$6)^2</f>
        <v>4.0237877777777858E-3</v>
      </c>
      <c r="AM17" s="48">
        <f>('2.1'!E16-AL$6)^2</f>
        <v>2.3104044444444451E-3</v>
      </c>
    </row>
    <row r="18" spans="1:39" x14ac:dyDescent="0.25">
      <c r="U18" s="48">
        <f>('2.1'!B17-T$6)^2</f>
        <v>1.4042250000000591E-4</v>
      </c>
      <c r="AA18" s="48">
        <f>('2.1'!C17-Z$6)^2</f>
        <v>2.6574025000000098E-3</v>
      </c>
      <c r="AG18" s="48">
        <f>('2.1'!D17-AF$6)^2</f>
        <v>2.2625877777777731E-3</v>
      </c>
      <c r="AM18" s="48">
        <f>('2.1'!E17-AL$6)^2</f>
        <v>1.0846044444444442E-3</v>
      </c>
    </row>
    <row r="19" spans="1:39" x14ac:dyDescent="0.25">
      <c r="U19" s="48">
        <f>('2.1'!B18-T$6)^2</f>
        <v>9.702250000000488E-5</v>
      </c>
      <c r="AA19" s="48">
        <f>('2.1'!C18-Z$6)^2</f>
        <v>1.7264025000000073E-3</v>
      </c>
      <c r="AG19" s="48">
        <f>('2.1'!D18-AF$6)^2</f>
        <v>3.1997877777777731E-3</v>
      </c>
      <c r="AM19" s="48">
        <f>('2.1'!E18-AL$6)^2</f>
        <v>9.5687111111111107E-4</v>
      </c>
    </row>
    <row r="20" spans="1:39" ht="15.75" thickBot="1" x14ac:dyDescent="0.3">
      <c r="U20" s="48">
        <f>('2.1'!B19-T$6)^2</f>
        <v>1.4822500000001864E-5</v>
      </c>
      <c r="AA20" s="48">
        <f>('2.1'!C19-Z$6)^2</f>
        <v>4.1602499999999431E-5</v>
      </c>
      <c r="AG20" s="48">
        <f>('2.1'!D19-AF$6)^2</f>
        <v>1.0605877777777738E-3</v>
      </c>
      <c r="AM20" s="48">
        <f>('2.1'!E19-AL$6)^2</f>
        <v>1.0197377777777775E-3</v>
      </c>
    </row>
    <row r="21" spans="1:39" ht="15.75" thickBot="1" x14ac:dyDescent="0.3">
      <c r="A21" s="17" t="s">
        <v>31</v>
      </c>
      <c r="B21" s="88">
        <v>25</v>
      </c>
      <c r="C21" s="12"/>
      <c r="D21" s="12"/>
      <c r="E21" s="17" t="s">
        <v>31</v>
      </c>
      <c r="F21" s="88">
        <v>25</v>
      </c>
      <c r="G21" s="12"/>
      <c r="H21" s="12"/>
      <c r="I21" s="17" t="s">
        <v>31</v>
      </c>
      <c r="J21" s="88">
        <v>25</v>
      </c>
      <c r="K21" s="12"/>
      <c r="L21" s="12"/>
      <c r="M21" s="17" t="s">
        <v>31</v>
      </c>
      <c r="N21" s="88">
        <v>25</v>
      </c>
      <c r="O21" s="12"/>
      <c r="U21" s="48">
        <f>('2.1'!B20-T$6)^2</f>
        <v>1.4762249999999446E-4</v>
      </c>
      <c r="AA21" s="48">
        <f>('2.1'!C20-Z$6)^2</f>
        <v>1.5500249999999627E-4</v>
      </c>
      <c r="AG21" s="48">
        <f>('2.1'!D20-AF$6)^2</f>
        <v>5.9211111111112926E-6</v>
      </c>
      <c r="AM21" s="48">
        <f>('2.1'!E20-AL$6)^2</f>
        <v>3.7377777777777594E-6</v>
      </c>
    </row>
    <row r="22" spans="1:39" ht="15.75" thickBot="1" x14ac:dyDescent="0.3">
      <c r="A22" s="6" t="s">
        <v>42</v>
      </c>
      <c r="B22" s="4" t="s">
        <v>30</v>
      </c>
      <c r="C22" s="6" t="s">
        <v>119</v>
      </c>
      <c r="D22" s="12"/>
      <c r="E22" s="6" t="s">
        <v>43</v>
      </c>
      <c r="F22" s="4" t="s">
        <v>30</v>
      </c>
      <c r="G22" s="6" t="s">
        <v>119</v>
      </c>
      <c r="H22" s="12"/>
      <c r="I22" s="6" t="s">
        <v>44</v>
      </c>
      <c r="J22" s="4" t="s">
        <v>30</v>
      </c>
      <c r="K22" s="6" t="s">
        <v>119</v>
      </c>
      <c r="L22" s="12"/>
      <c r="M22" s="6" t="s">
        <v>45</v>
      </c>
      <c r="N22" s="4" t="s">
        <v>30</v>
      </c>
      <c r="O22" s="6" t="s">
        <v>119</v>
      </c>
      <c r="U22" s="48">
        <f>('2.1'!B21-T$6)^2</f>
        <v>2.2952249999999317E-4</v>
      </c>
      <c r="AA22" s="48">
        <f>('2.1'!C21-Z$6)^2</f>
        <v>4.1820249999999416E-4</v>
      </c>
      <c r="AG22" s="48">
        <f>('2.1'!D21-AF$6)^2</f>
        <v>3.7765444444444647E-4</v>
      </c>
      <c r="AM22" s="48">
        <f>('2.1'!E21-AL$6)^2</f>
        <v>8.2204444444444451E-5</v>
      </c>
    </row>
    <row r="23" spans="1:39" x14ac:dyDescent="0.25">
      <c r="A23" s="12"/>
      <c r="B23" s="48">
        <v>0.1</v>
      </c>
      <c r="C23" s="48">
        <v>0.71</v>
      </c>
      <c r="D23" s="12"/>
      <c r="E23" s="12"/>
      <c r="F23" s="48">
        <v>0.1</v>
      </c>
      <c r="G23" s="48">
        <v>0.71</v>
      </c>
      <c r="H23" s="12"/>
      <c r="I23" s="12"/>
      <c r="J23" s="48">
        <v>0.1</v>
      </c>
      <c r="K23" s="48">
        <v>0.71</v>
      </c>
      <c r="L23" s="12"/>
      <c r="M23" s="12"/>
      <c r="N23" s="48">
        <v>0.1</v>
      </c>
      <c r="O23" s="48">
        <v>0.71</v>
      </c>
      <c r="U23" s="48">
        <f>('2.1'!B22-T$6)^2</f>
        <v>1.0302249999999534E-4</v>
      </c>
      <c r="AA23" s="48">
        <f>('2.1'!C22-Z$6)^2</f>
        <v>1.2602500000000378E-5</v>
      </c>
      <c r="AG23" s="48">
        <f>('2.1'!D22-AF$6)^2</f>
        <v>1.0885444444444537E-4</v>
      </c>
      <c r="AM23" s="48">
        <f>('2.1'!E22-AL$6)^2</f>
        <v>4.8693777777777768E-4</v>
      </c>
    </row>
    <row r="24" spans="1:39" ht="15.75" thickBo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U24" s="48">
        <f>('2.1'!B23-T$6)^2</f>
        <v>1.7222499999998048E-5</v>
      </c>
      <c r="AA24" s="48">
        <f>('2.1'!C23-Z$6)^2</f>
        <v>1.5500249999999627E-4</v>
      </c>
      <c r="AG24" s="48">
        <f>('2.1'!D23-AF$6)^2</f>
        <v>5.7254444444443594E-5</v>
      </c>
      <c r="AM24" s="48">
        <f>('2.1'!E23-AL$6)^2</f>
        <v>8.2204444444444451E-5</v>
      </c>
    </row>
    <row r="25" spans="1:39" ht="15.75" thickBot="1" x14ac:dyDescent="0.3">
      <c r="A25" s="45">
        <f>'2.1'!AG5-(SQRT('2.1'!AI5/B21))*C23</f>
        <v>0.78004422229782133</v>
      </c>
      <c r="B25" s="46" t="s">
        <v>118</v>
      </c>
      <c r="C25" s="22">
        <f>'2.1'!AG5+(SQRT('2.1'!AI5/B21))*C23</f>
        <v>0.78563577770217885</v>
      </c>
      <c r="D25" s="12"/>
      <c r="E25" s="45">
        <f>'2.1'!AM5-(SQRT('2.1'!AO5/F21))*G23</f>
        <v>0.54820320842112202</v>
      </c>
      <c r="F25" s="46" t="s">
        <v>118</v>
      </c>
      <c r="G25" s="22">
        <f>'2.1'!AM5+(SQRT('2.1'!AO5/F21))*G23</f>
        <v>0.55731679157887803</v>
      </c>
      <c r="H25" s="12"/>
      <c r="I25" s="45">
        <f>'2.1'!AS5-(SQRT('2.1'!AU5/J21))*K23</f>
        <v>0.19982096336658325</v>
      </c>
      <c r="J25" s="46" t="s">
        <v>118</v>
      </c>
      <c r="K25" s="22">
        <f>'2.1'!AS5+(SQRT('2.1'!AU5/J21))*K23</f>
        <v>0.21489903663341678</v>
      </c>
      <c r="L25" s="12"/>
      <c r="M25" s="45">
        <f>'2.1'!AY5-(SQRT('2.1'!BA5/N21))*O23</f>
        <v>7.0293481996938495E-2</v>
      </c>
      <c r="N25" s="46" t="s">
        <v>118</v>
      </c>
      <c r="O25" s="22">
        <f>'2.1'!AY5+(SQRT('2.1'!BA5/N21))*O23</f>
        <v>8.1946518003061519E-2</v>
      </c>
      <c r="U25" s="48">
        <f>('2.1'!B24-T$6)^2</f>
        <v>2.2052250000000748E-4</v>
      </c>
      <c r="AA25" s="48">
        <f>('2.1'!C24-Z$6)^2</f>
        <v>2.1170250000000182E-4</v>
      </c>
      <c r="AG25" s="48">
        <f>('2.1'!D24-AF$6)^2</f>
        <v>6.5365444444444234E-4</v>
      </c>
      <c r="AM25" s="48">
        <f>('2.1'!E24-AL$6)^2</f>
        <v>1.9413777777777774E-4</v>
      </c>
    </row>
    <row r="26" spans="1:39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U26" s="48">
        <f>('2.1'!B25-T$6)^2</f>
        <v>1.35792250000002E-3</v>
      </c>
      <c r="AA26" s="48">
        <f>('2.1'!C25-Z$6)^2</f>
        <v>3.5462025000000123E-3</v>
      </c>
      <c r="AG26" s="48">
        <f>('2.1'!D25-AF$6)^2</f>
        <v>6.0165877777777705E-3</v>
      </c>
      <c r="AM26" s="48">
        <f>('2.1'!E25-AL$6)^2</f>
        <v>1.2203377777777775E-3</v>
      </c>
    </row>
    <row r="27" spans="1:39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U27" s="48">
        <f>('2.1'!B26-T$6)^2</f>
        <v>3.2942249999999194E-4</v>
      </c>
      <c r="AA27" s="48">
        <f>('2.1'!C26-Z$6)^2</f>
        <v>1.4784024999999902E-3</v>
      </c>
      <c r="AG27" s="48">
        <f>('2.1'!D26-AF$6)^2</f>
        <v>8.3600544444444504E-3</v>
      </c>
      <c r="AM27" s="48">
        <f>('2.1'!E26-AL$6)^2</f>
        <v>1.4490711111111111E-3</v>
      </c>
    </row>
    <row r="28" spans="1:39" ht="15.75" thickBo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U28" s="48">
        <f>('2.1'!B27-T$6)^2</f>
        <v>4.4732249999999068E-4</v>
      </c>
      <c r="AA28" s="48">
        <f>('2.1'!C27-Z$6)^2</f>
        <v>2.0880249999999571E-4</v>
      </c>
      <c r="AG28" s="48">
        <f>('2.1'!D27-AF$6)^2</f>
        <v>9.2618777777778161E-4</v>
      </c>
      <c r="AM28" s="48">
        <f>('2.1'!E27-AL$6)^2</f>
        <v>5.792044444444444E-4</v>
      </c>
    </row>
    <row r="29" spans="1:39" ht="15.75" thickBot="1" x14ac:dyDescent="0.3">
      <c r="A29" s="17" t="s">
        <v>31</v>
      </c>
      <c r="B29" s="88">
        <v>25</v>
      </c>
      <c r="C29" s="12"/>
      <c r="D29" s="12"/>
      <c r="E29" s="17" t="s">
        <v>31</v>
      </c>
      <c r="F29" s="88">
        <v>25</v>
      </c>
      <c r="G29" s="12"/>
      <c r="H29" s="12"/>
      <c r="I29" s="17" t="s">
        <v>31</v>
      </c>
      <c r="J29" s="88">
        <v>25</v>
      </c>
      <c r="K29" s="12"/>
      <c r="L29" s="12"/>
      <c r="M29" s="17" t="s">
        <v>31</v>
      </c>
      <c r="N29" s="88">
        <v>25</v>
      </c>
      <c r="O29" s="12"/>
      <c r="U29" s="48">
        <f>('2.1'!B28-T$6)^2</f>
        <v>3.6672249999999149E-4</v>
      </c>
      <c r="AA29" s="48">
        <f>('2.1'!C28-Z$6)^2</f>
        <v>1.5563024999999901E-3</v>
      </c>
      <c r="AG29" s="48">
        <f>('2.1'!D28-AF$6)^2</f>
        <v>1.0086854444444453E-2</v>
      </c>
      <c r="AM29" s="48">
        <f>('2.1'!E28-AL$6)^2</f>
        <v>3.7291377777777784E-3</v>
      </c>
    </row>
    <row r="30" spans="1:39" ht="15.75" thickBot="1" x14ac:dyDescent="0.3">
      <c r="A30" s="6" t="s">
        <v>42</v>
      </c>
      <c r="B30" s="4" t="s">
        <v>30</v>
      </c>
      <c r="C30" s="6" t="s">
        <v>119</v>
      </c>
      <c r="D30" s="12"/>
      <c r="E30" s="6" t="s">
        <v>43</v>
      </c>
      <c r="F30" s="4" t="s">
        <v>30</v>
      </c>
      <c r="G30" s="6" t="s">
        <v>119</v>
      </c>
      <c r="H30" s="12"/>
      <c r="I30" s="6" t="s">
        <v>44</v>
      </c>
      <c r="J30" s="4" t="s">
        <v>30</v>
      </c>
      <c r="K30" s="6" t="s">
        <v>119</v>
      </c>
      <c r="L30" s="12"/>
      <c r="M30" s="6" t="s">
        <v>45</v>
      </c>
      <c r="N30" s="4" t="s">
        <v>30</v>
      </c>
      <c r="O30" s="6" t="s">
        <v>119</v>
      </c>
      <c r="U30" s="48">
        <f>('2.1'!B29-T$6)^2</f>
        <v>8.3722499999995775E-5</v>
      </c>
      <c r="AA30" s="48">
        <f>('2.1'!C29-Z$6)^2</f>
        <v>2.1576024999999887E-3</v>
      </c>
      <c r="AG30" s="48">
        <f>('2.1'!D29-AF$6)^2</f>
        <v>1.3378777777777655E-4</v>
      </c>
      <c r="AM30" s="48">
        <f>('2.1'!E29-AL$6)^2</f>
        <v>1.7073777777777788E-4</v>
      </c>
    </row>
    <row r="31" spans="1:39" x14ac:dyDescent="0.25">
      <c r="A31" s="12"/>
      <c r="B31" s="48">
        <v>0.01</v>
      </c>
      <c r="C31" s="48">
        <v>2.8</v>
      </c>
      <c r="D31" s="12"/>
      <c r="E31" s="12"/>
      <c r="F31" s="48">
        <v>0.01</v>
      </c>
      <c r="G31" s="48">
        <v>2.8</v>
      </c>
      <c r="H31" s="12"/>
      <c r="I31" s="12"/>
      <c r="J31" s="48">
        <v>0.01</v>
      </c>
      <c r="K31" s="48">
        <v>2.8</v>
      </c>
      <c r="L31" s="12"/>
      <c r="M31" s="12"/>
      <c r="N31" s="48">
        <v>0.01</v>
      </c>
      <c r="O31" s="48">
        <v>2.8</v>
      </c>
      <c r="U31" s="48">
        <f>('2.1'!B30-T$6)^2</f>
        <v>4.6224999999989821E-6</v>
      </c>
      <c r="AA31" s="48">
        <f>('2.1'!C30-Z$6)^2</f>
        <v>2.1024999999998587E-6</v>
      </c>
      <c r="AG31" s="48">
        <f>('2.1'!D30-AF$6)^2</f>
        <v>4.312111111111036E-5</v>
      </c>
      <c r="AM31" s="48">
        <f>('2.1'!E30-AL$6)^2</f>
        <v>1.9787111111111124E-4</v>
      </c>
    </row>
    <row r="32" spans="1:39" ht="15.75" thickBo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U32" s="48">
        <f>('2.1'!B31-T$6)^2</f>
        <v>1.1772250000000538E-4</v>
      </c>
      <c r="AA32" s="48">
        <f>('2.1'!C31-Z$6)^2</f>
        <v>2.1024999999998587E-6</v>
      </c>
      <c r="AG32" s="48">
        <f>('2.1'!D31-AF$6)^2</f>
        <v>2.8693877777777733E-3</v>
      </c>
      <c r="AM32" s="48">
        <f>('2.1'!E31-AL$6)^2</f>
        <v>4.8107111111111105E-4</v>
      </c>
    </row>
    <row r="33" spans="1:39" ht="15.75" thickBot="1" x14ac:dyDescent="0.3">
      <c r="A33" s="45">
        <f>'2.1'!AG5-(SQRT('2.1'!AI5/B29))*C31</f>
        <v>0.77181439779422467</v>
      </c>
      <c r="B33" s="46" t="s">
        <v>118</v>
      </c>
      <c r="C33" s="22">
        <f>'2.1'!AG5+(SQRT('2.1'!AI5/B29))*C31</f>
        <v>0.79386560220577551</v>
      </c>
      <c r="D33" s="12"/>
      <c r="E33" s="45">
        <f>'2.1'!AM5-(SQRT('2.1'!AO5/F29))*G31</f>
        <v>0.53478955433681929</v>
      </c>
      <c r="F33" s="46" t="s">
        <v>118</v>
      </c>
      <c r="G33" s="22">
        <f>'2.1'!AM5+(SQRT('2.1'!AO5/F29))*G31</f>
        <v>0.57073044566318076</v>
      </c>
      <c r="H33" s="12"/>
      <c r="I33" s="45">
        <f>'2.1'!AS5-(SQRT('2.1'!AU5/J29))*K31</f>
        <v>0.17762858792455363</v>
      </c>
      <c r="J33" s="46" t="s">
        <v>118</v>
      </c>
      <c r="K33" s="22">
        <f>'2.1'!AS5+(SQRT('2.1'!AU5/J29))*K31</f>
        <v>0.2370914120754464</v>
      </c>
      <c r="L33" s="12"/>
      <c r="M33" s="45">
        <f>'2.1'!AY5-(SQRT('2.1'!BA5/N29))*O31</f>
        <v>5.3142182523137682E-2</v>
      </c>
      <c r="N33" s="46" t="s">
        <v>118</v>
      </c>
      <c r="O33" s="22">
        <f>'2.1'!AY5+(SQRT('2.1'!BA5/N29))*O31</f>
        <v>9.9097817476862332E-2</v>
      </c>
      <c r="U33" s="48">
        <f>('2.1'!B32-T$6)^2</f>
        <v>1.3224999999994533E-6</v>
      </c>
      <c r="AA33" s="48">
        <f>('2.1'!C32-Z$6)^2</f>
        <v>1.1256025000000054E-3</v>
      </c>
      <c r="AG33" s="48">
        <f>('2.1'!D32-AF$6)^2</f>
        <v>2.7445444444444282E-4</v>
      </c>
      <c r="AM33" s="48">
        <f>('2.1'!E32-AL$6)^2</f>
        <v>2.5813777777777797E-4</v>
      </c>
    </row>
    <row r="34" spans="1:39" x14ac:dyDescent="0.25">
      <c r="U34" s="48">
        <f>('2.1'!B33-T$6)^2</f>
        <v>2.5857225000000287E-3</v>
      </c>
      <c r="AA34" s="48">
        <f>('2.1'!C33-Z$6)^2</f>
        <v>4.9773025000000156E-3</v>
      </c>
      <c r="AG34" s="48">
        <f>('2.1'!D33-AF$6)^2</f>
        <v>1.3355654444444434E-2</v>
      </c>
      <c r="AM34" s="48">
        <f>('2.1'!E33-AL$6)^2</f>
        <v>2.3944711111111108E-3</v>
      </c>
    </row>
    <row r="35" spans="1:39" x14ac:dyDescent="0.25">
      <c r="U35" s="48">
        <f>('2.1'!B34-T$6)^2</f>
        <v>2.5122250000000803E-4</v>
      </c>
      <c r="AA35" s="48">
        <f>('2.1'!C34-Z$6)^2</f>
        <v>3.0800250000000232E-4</v>
      </c>
      <c r="AG35" s="48">
        <f>('2.1'!D34-AF$6)^2</f>
        <v>3.2111111111104036E-7</v>
      </c>
      <c r="AM35" s="48">
        <f>('2.1'!E34-AL$6)^2</f>
        <v>9.8671111111111025E-5</v>
      </c>
    </row>
    <row r="36" spans="1:39" x14ac:dyDescent="0.25">
      <c r="U36" s="48">
        <f>('2.1'!B35-T$6)^2</f>
        <v>1.7292249999999404E-4</v>
      </c>
      <c r="AA36" s="48">
        <f>('2.1'!C35-Z$6)^2</f>
        <v>2.7060249999999518E-4</v>
      </c>
      <c r="AG36" s="48">
        <f>('2.1'!D35-AF$6)^2</f>
        <v>2.4232111111110958E-4</v>
      </c>
      <c r="AM36" s="48">
        <f>('2.1'!E35-AL$6)^2</f>
        <v>4.4444444444453161E-9</v>
      </c>
    </row>
    <row r="37" spans="1:39" ht="15.75" thickBot="1" x14ac:dyDescent="0.3">
      <c r="U37" s="48">
        <f>('2.1'!B36-T$6)^2</f>
        <v>7.3712249999998835E-4</v>
      </c>
      <c r="AA37" s="48">
        <f>('2.1'!C36-Z$6)^2</f>
        <v>1.3110249999999656E-4</v>
      </c>
      <c r="AG37" s="48">
        <f>('2.1'!D36-AF$6)^2</f>
        <v>6.4695211111111149E-3</v>
      </c>
      <c r="AM37" s="48">
        <f>('2.1'!E36-AL$6)^2</f>
        <v>3.6353777777777761E-4</v>
      </c>
    </row>
    <row r="38" spans="1:39" ht="15.75" thickBot="1" x14ac:dyDescent="0.3">
      <c r="A38" s="92" t="s">
        <v>31</v>
      </c>
      <c r="B38" s="93">
        <v>60</v>
      </c>
      <c r="C38" s="12"/>
      <c r="D38" s="12"/>
      <c r="E38" s="92" t="s">
        <v>31</v>
      </c>
      <c r="F38" s="93">
        <v>60</v>
      </c>
      <c r="G38" s="12"/>
      <c r="H38" s="12"/>
      <c r="I38" s="92" t="s">
        <v>31</v>
      </c>
      <c r="J38" s="93">
        <v>60</v>
      </c>
      <c r="K38" s="12"/>
      <c r="L38" s="12"/>
      <c r="M38" s="92" t="s">
        <v>31</v>
      </c>
      <c r="N38" s="93">
        <v>60</v>
      </c>
      <c r="O38" s="12"/>
      <c r="U38" s="48">
        <f>('2.1'!B37-T$6)^2</f>
        <v>7.7562250000001471E-4</v>
      </c>
      <c r="AA38" s="48">
        <f>('2.1'!C37-Z$6)^2</f>
        <v>6.014002500000018E-3</v>
      </c>
      <c r="AG38" s="48">
        <f>('2.1'!D37-AF$6)^2</f>
        <v>2.7632544444444397E-3</v>
      </c>
      <c r="AM38" s="48">
        <f>('2.1'!E37-AL$6)^2</f>
        <v>1.3640711111111111E-3</v>
      </c>
    </row>
    <row r="39" spans="1:39" ht="15.75" thickBot="1" x14ac:dyDescent="0.3">
      <c r="A39" s="6" t="s">
        <v>42</v>
      </c>
      <c r="B39" s="4" t="s">
        <v>30</v>
      </c>
      <c r="C39" s="6" t="s">
        <v>119</v>
      </c>
      <c r="D39" s="12"/>
      <c r="E39" s="6" t="s">
        <v>43</v>
      </c>
      <c r="F39" s="4" t="s">
        <v>30</v>
      </c>
      <c r="G39" s="6" t="s">
        <v>119</v>
      </c>
      <c r="H39" s="12"/>
      <c r="I39" s="6" t="s">
        <v>44</v>
      </c>
      <c r="J39" s="4" t="s">
        <v>30</v>
      </c>
      <c r="K39" s="6" t="s">
        <v>119</v>
      </c>
      <c r="L39" s="12"/>
      <c r="M39" s="6" t="s">
        <v>45</v>
      </c>
      <c r="N39" s="4" t="s">
        <v>30</v>
      </c>
      <c r="O39" s="6" t="s">
        <v>119</v>
      </c>
      <c r="U39" s="48">
        <f>('2.1'!B38-T$6)^2</f>
        <v>9.7032249999998686E-4</v>
      </c>
      <c r="AA39" s="48">
        <f>('2.1'!C38-Z$6)^2</f>
        <v>8.9208024999999861E-3</v>
      </c>
      <c r="AG39" s="48">
        <f>('2.1'!D38-AF$6)^2</f>
        <v>1.548365444444446E-2</v>
      </c>
      <c r="AM39" s="48">
        <f>('2.1'!E38-AL$6)^2</f>
        <v>7.2363377777777778E-3</v>
      </c>
    </row>
    <row r="40" spans="1:39" x14ac:dyDescent="0.25">
      <c r="A40" s="12"/>
      <c r="B40" s="48">
        <v>0.1</v>
      </c>
      <c r="C40" s="48">
        <v>1.67</v>
      </c>
      <c r="D40" s="12"/>
      <c r="E40" s="12"/>
      <c r="F40" s="48">
        <v>0.1</v>
      </c>
      <c r="G40" s="48">
        <v>1.67</v>
      </c>
      <c r="H40" s="12"/>
      <c r="I40" s="12"/>
      <c r="J40" s="48">
        <v>0.1</v>
      </c>
      <c r="K40" s="48">
        <v>1.67</v>
      </c>
      <c r="L40" s="12"/>
      <c r="M40" s="12"/>
      <c r="N40" s="48">
        <v>0.1</v>
      </c>
      <c r="O40" s="48">
        <v>1.67</v>
      </c>
      <c r="U40" s="48">
        <f>('2.1'!B39-T$6)^2</f>
        <v>8.3722499999995775E-5</v>
      </c>
      <c r="AA40" s="48">
        <f>('2.1'!C39-Z$6)^2</f>
        <v>9.1202500000001118E-5</v>
      </c>
      <c r="AG40" s="48">
        <f>('2.1'!D39-AF$6)^2</f>
        <v>3.4472111111110939E-4</v>
      </c>
      <c r="AM40" s="48">
        <f>('2.1'!E39-AL$6)^2</f>
        <v>6.2167111111111084E-4</v>
      </c>
    </row>
    <row r="41" spans="1:39" ht="15.75" thickBo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U41" s="48">
        <f>('2.1'!B40-T$6)^2</f>
        <v>9.9224999999985146E-6</v>
      </c>
      <c r="AA41" s="48">
        <f>('2.1'!C40-Z$6)^2</f>
        <v>2.3870249999999546E-4</v>
      </c>
      <c r="AG41" s="48">
        <f>('2.1'!D40-AF$6)^2</f>
        <v>5.540321111111122E-3</v>
      </c>
      <c r="AM41" s="48">
        <f>('2.1'!E40-AL$6)^2</f>
        <v>2.4075377777777788E-3</v>
      </c>
    </row>
    <row r="42" spans="1:39" ht="15.75" thickBot="1" x14ac:dyDescent="0.3">
      <c r="A42" s="45">
        <f>T6-(SQRT(V6/B38))*C40</f>
        <v>0.77308570214073413</v>
      </c>
      <c r="B42" s="46" t="s">
        <v>118</v>
      </c>
      <c r="C42" s="22">
        <f>T6+(SQRT(V6/B38))*C40</f>
        <v>0.78261429785926639</v>
      </c>
      <c r="D42" s="12"/>
      <c r="E42" s="45">
        <f>Z6-(SQRT(AB6/F38))*G40</f>
        <v>0.54401678887345395</v>
      </c>
      <c r="F42" s="46" t="s">
        <v>118</v>
      </c>
      <c r="G42" s="22">
        <f>Z6+(SQRT(AB6/F38))*G40</f>
        <v>0.55908321112654624</v>
      </c>
      <c r="H42" s="12"/>
      <c r="I42" s="45">
        <f>AF6-(SQRT(AH6/J38))*K40</f>
        <v>0.18890691294059056</v>
      </c>
      <c r="J42" s="46" t="s">
        <v>118</v>
      </c>
      <c r="K42" s="22">
        <f>AF6+(SQRT(AH6/J38))*K40</f>
        <v>0.21422642039274267</v>
      </c>
      <c r="L42" s="12"/>
      <c r="M42" s="45">
        <f>AL6-(SQRT(AN6/N38))*O40</f>
        <v>5.7896950851821956E-2</v>
      </c>
      <c r="N42" s="46" t="s">
        <v>118</v>
      </c>
      <c r="O42" s="22">
        <f>AL6+(SQRT(AN6/N38))*O40</f>
        <v>7.5969715814844713E-2</v>
      </c>
      <c r="U42" s="48">
        <f>('2.1'!B41-T$6)^2</f>
        <v>3.5532250000000964E-4</v>
      </c>
      <c r="AA42" s="48">
        <f>('2.1'!C41-Z$6)^2</f>
        <v>1.4025024999999903E-3</v>
      </c>
      <c r="AG42" s="48">
        <f>('2.1'!D41-AF$6)^2</f>
        <v>5.2659211111111036E-3</v>
      </c>
      <c r="AM42" s="48">
        <f>('2.1'!E41-AL$6)^2</f>
        <v>1.758404444444444E-3</v>
      </c>
    </row>
    <row r="43" spans="1:3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U43" s="48">
        <f>('2.1'!B42-T$6)^2</f>
        <v>2.3522500000002359E-5</v>
      </c>
      <c r="AA43" s="48">
        <f>('2.1'!C42-Z$6)^2</f>
        <v>4.6440250000000298E-4</v>
      </c>
      <c r="AG43" s="48">
        <f>('2.1'!D42-AF$6)^2</f>
        <v>5.4120544444444365E-3</v>
      </c>
      <c r="AM43" s="48">
        <f>('2.1'!E42-AL$6)^2</f>
        <v>1.4389377777777777E-3</v>
      </c>
    </row>
    <row r="44" spans="1:3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U44" s="48">
        <f>('2.1'!B43-T$6)^2</f>
        <v>1.4762249999999446E-4</v>
      </c>
      <c r="AA44" s="48">
        <f>('2.1'!C43-Z$6)^2</f>
        <v>6.0024999999997659E-6</v>
      </c>
      <c r="AG44" s="48">
        <f>('2.1'!D43-AF$6)^2</f>
        <v>3.0987777777777133E-5</v>
      </c>
      <c r="AM44" s="48">
        <f>('2.1'!E43-AL$6)^2</f>
        <v>1.4560444444444451E-4</v>
      </c>
    </row>
    <row r="45" spans="1:39" ht="15.75" thickBo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U45" s="48">
        <f>('2.1'!B44-T$6)^2</f>
        <v>2.5122250000000803E-4</v>
      </c>
      <c r="AA45" s="48">
        <f>('2.1'!C44-Z$6)^2</f>
        <v>1.8105025000000074E-3</v>
      </c>
      <c r="AG45" s="48">
        <f>('2.1'!D44-AF$6)^2</f>
        <v>1.0605877777777738E-3</v>
      </c>
      <c r="AM45" s="48">
        <f>('2.1'!E44-AL$6)^2</f>
        <v>7.80271111111111E-4</v>
      </c>
    </row>
    <row r="46" spans="1:39" ht="15.75" thickBot="1" x14ac:dyDescent="0.3">
      <c r="A46" s="92" t="s">
        <v>31</v>
      </c>
      <c r="B46" s="93">
        <v>60</v>
      </c>
      <c r="C46" s="12"/>
      <c r="D46" s="12"/>
      <c r="E46" s="92" t="s">
        <v>31</v>
      </c>
      <c r="F46" s="93">
        <v>60</v>
      </c>
      <c r="G46" s="12"/>
      <c r="H46" s="12"/>
      <c r="I46" s="92" t="s">
        <v>31</v>
      </c>
      <c r="J46" s="93">
        <v>60</v>
      </c>
      <c r="K46" s="12"/>
      <c r="L46" s="12"/>
      <c r="M46" s="92" t="s">
        <v>31</v>
      </c>
      <c r="N46" s="93">
        <v>60</v>
      </c>
      <c r="O46" s="12"/>
      <c r="U46" s="48">
        <f>('2.1'!B45-T$6)^2</f>
        <v>4.6224999999989821E-6</v>
      </c>
      <c r="AA46" s="48">
        <f>('2.1'!C45-Z$6)^2</f>
        <v>2.7390250000000214E-4</v>
      </c>
      <c r="AG46" s="48">
        <f>('2.1'!D45-AF$6)^2</f>
        <v>2.6591211111111064E-3</v>
      </c>
      <c r="AM46" s="48">
        <f>('2.1'!E45-AL$6)^2</f>
        <v>4.8107111111111105E-4</v>
      </c>
    </row>
    <row r="47" spans="1:39" ht="15.75" thickBot="1" x14ac:dyDescent="0.3">
      <c r="A47" s="6" t="s">
        <v>42</v>
      </c>
      <c r="B47" s="4" t="s">
        <v>30</v>
      </c>
      <c r="C47" s="6" t="s">
        <v>119</v>
      </c>
      <c r="D47" s="12"/>
      <c r="E47" s="6" t="s">
        <v>43</v>
      </c>
      <c r="F47" s="4" t="s">
        <v>30</v>
      </c>
      <c r="G47" s="6" t="s">
        <v>119</v>
      </c>
      <c r="H47" s="12"/>
      <c r="I47" s="6" t="s">
        <v>44</v>
      </c>
      <c r="J47" s="4" t="s">
        <v>30</v>
      </c>
      <c r="K47" s="6" t="s">
        <v>119</v>
      </c>
      <c r="L47" s="12"/>
      <c r="M47" s="6" t="s">
        <v>45</v>
      </c>
      <c r="N47" s="4" t="s">
        <v>30</v>
      </c>
      <c r="O47" s="6" t="s">
        <v>119</v>
      </c>
      <c r="U47" s="48">
        <f>('2.1'!B46-T$6)^2</f>
        <v>2.8392250000000856E-4</v>
      </c>
      <c r="AA47" s="48">
        <f>('2.1'!C46-Z$6)^2</f>
        <v>4.6440250000000298E-4</v>
      </c>
      <c r="AG47" s="48">
        <f>('2.1'!D46-AF$6)^2</f>
        <v>4.2989877777777699E-3</v>
      </c>
      <c r="AM47" s="48">
        <f>('2.1'!E46-AL$6)^2</f>
        <v>2.4933377777777775E-3</v>
      </c>
    </row>
    <row r="48" spans="1:39" x14ac:dyDescent="0.25">
      <c r="A48" s="12"/>
      <c r="B48" s="48">
        <v>0.01</v>
      </c>
      <c r="C48" s="48">
        <v>2.66</v>
      </c>
      <c r="D48" s="12"/>
      <c r="E48" s="12"/>
      <c r="F48" s="48">
        <v>0.01</v>
      </c>
      <c r="G48" s="48">
        <v>2.66</v>
      </c>
      <c r="H48" s="12"/>
      <c r="I48" s="12"/>
      <c r="J48" s="48">
        <v>0.01</v>
      </c>
      <c r="K48" s="48">
        <v>2.66</v>
      </c>
      <c r="L48" s="12"/>
      <c r="M48" s="12"/>
      <c r="N48" s="48">
        <v>0.01</v>
      </c>
      <c r="O48" s="48">
        <v>2.66</v>
      </c>
      <c r="U48" s="48">
        <f>('2.1'!B47-T$6)^2</f>
        <v>6.1622500000003857E-5</v>
      </c>
      <c r="AA48" s="48">
        <f>('2.1'!C47-Z$6)^2</f>
        <v>1.3286024999999905E-3</v>
      </c>
      <c r="AG48" s="48">
        <f>('2.1'!D47-AF$6)^2</f>
        <v>2.6453877777777831E-3</v>
      </c>
      <c r="AM48" s="48">
        <f>('2.1'!E47-AL$6)^2</f>
        <v>4.4380444444444431E-4</v>
      </c>
    </row>
    <row r="49" spans="1:39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U49" s="48">
        <f>('2.1'!B48-T$6)^2</f>
        <v>8.3232250000001527E-4</v>
      </c>
      <c r="AA49" s="48">
        <f>('2.1'!C48-Z$6)^2</f>
        <v>2.8676025000000105E-3</v>
      </c>
      <c r="AG49" s="48">
        <f>('2.1'!D48-AF$6)^2</f>
        <v>1.8119211111111066E-3</v>
      </c>
      <c r="AM49" s="48">
        <f>('2.1'!E48-AL$6)^2</f>
        <v>9.8671111111111025E-5</v>
      </c>
    </row>
    <row r="50" spans="1:39" ht="15.75" thickBot="1" x14ac:dyDescent="0.3">
      <c r="A50" s="45">
        <f>T6-(SQRT(V6/B46))*C48</f>
        <v>0.77026135790080985</v>
      </c>
      <c r="B50" s="46" t="s">
        <v>118</v>
      </c>
      <c r="C50" s="22">
        <f>T6+(SQRT(V6/B46))*C48</f>
        <v>0.78543864209919068</v>
      </c>
      <c r="D50" s="12"/>
      <c r="E50" s="45">
        <f>Z6-(SQRT(AB6/F46))*G48</f>
        <v>0.53955099305592058</v>
      </c>
      <c r="F50" s="46" t="s">
        <v>118</v>
      </c>
      <c r="G50" s="22">
        <f>Z6+(SQRT(AB6/F46))*G48</f>
        <v>0.56354900694407961</v>
      </c>
      <c r="H50" s="12"/>
      <c r="I50" s="45">
        <f>AF6-(SQRT(AH6/J46))*K48</f>
        <v>0.1814020289951922</v>
      </c>
      <c r="J50" s="46" t="s">
        <v>118</v>
      </c>
      <c r="K50" s="22">
        <f>AF6+(SQRT(AH6/J46))*K48</f>
        <v>0.22173130433814103</v>
      </c>
      <c r="L50" s="12"/>
      <c r="M50" s="45">
        <f>AL6-(SQRT(AN6/N46))*O48</f>
        <v>5.2540053452602632E-2</v>
      </c>
      <c r="N50" s="46" t="s">
        <v>118</v>
      </c>
      <c r="O50" s="22">
        <f>AL6+(SQRT(AN6/N46))*O48</f>
        <v>8.1326613214064022E-2</v>
      </c>
      <c r="U50" s="48">
        <f>('2.1'!B49-T$6)^2</f>
        <v>6.8382249999998873E-4</v>
      </c>
      <c r="AA50" s="48">
        <f>('2.1'!C49-Z$6)^2</f>
        <v>2.7060249999999518E-4</v>
      </c>
      <c r="AG50" s="48">
        <f>('2.1'!D49-AF$6)^2</f>
        <v>2.6060721111111122E-2</v>
      </c>
      <c r="AM50" s="48">
        <f>('2.1'!E49-AL$6)^2</f>
        <v>2.5302204444444452E-2</v>
      </c>
    </row>
    <row r="51" spans="1:39" x14ac:dyDescent="0.25">
      <c r="U51" s="48">
        <f>('2.1'!B50-T$6)^2</f>
        <v>2.1298224999999715E-3</v>
      </c>
      <c r="AA51" s="48">
        <f>('2.1'!C50-Z$6)^2</f>
        <v>2.5452024999999883E-3</v>
      </c>
      <c r="AG51" s="48">
        <f>('2.1'!D50-AF$6)^2</f>
        <v>5.0325444444444692E-4</v>
      </c>
      <c r="AM51" s="48">
        <f>('2.1'!E50-AL$6)^2</f>
        <v>1.4560444444444451E-4</v>
      </c>
    </row>
    <row r="52" spans="1:39" x14ac:dyDescent="0.25">
      <c r="U52" s="48">
        <f>('2.1'!B51-T$6)^2</f>
        <v>3.940225000000102E-4</v>
      </c>
      <c r="AA52" s="48">
        <f>('2.1'!C51-Z$6)^2</f>
        <v>2.1669025000000085E-3</v>
      </c>
      <c r="AG52" s="48">
        <f>('2.1'!D51-AF$6)^2</f>
        <v>5.8624544444444366E-3</v>
      </c>
      <c r="AM52" s="48">
        <f>('2.1'!E51-AL$6)^2</f>
        <v>1.5158044444444445E-3</v>
      </c>
    </row>
    <row r="53" spans="1:39" x14ac:dyDescent="0.25">
      <c r="U53" s="48">
        <f>('2.1'!B52-T$6)^2</f>
        <v>6.1622500000003857E-5</v>
      </c>
      <c r="AA53" s="48">
        <f>('2.1'!C52-Z$6)^2</f>
        <v>4.1820249999999416E-4</v>
      </c>
      <c r="AG53" s="48">
        <f>('2.1'!D52-AF$6)^2</f>
        <v>7.6445877777777827E-3</v>
      </c>
      <c r="AM53" s="48">
        <f>('2.1'!E52-AL$6)^2</f>
        <v>3.7291377777777784E-3</v>
      </c>
    </row>
    <row r="54" spans="1:39" x14ac:dyDescent="0.25">
      <c r="U54" s="48">
        <f>('2.1'!B53-T$6)^2</f>
        <v>8.3722499999995775E-5</v>
      </c>
      <c r="AA54" s="48">
        <f>('2.1'!C53-Z$6)^2</f>
        <v>3.7761024999999871E-3</v>
      </c>
      <c r="AG54" s="48">
        <f>('2.1'!D53-AF$6)^2</f>
        <v>2.8551211111111168E-3</v>
      </c>
      <c r="AM54" s="48">
        <f>('2.1'!E53-AL$6)^2</f>
        <v>3.2640444444444476E-4</v>
      </c>
    </row>
    <row r="55" spans="1:39" x14ac:dyDescent="0.25">
      <c r="U55" s="48">
        <f>('2.1'!B54-T$6)^2</f>
        <v>3.2942249999999194E-4</v>
      </c>
      <c r="AA55" s="48">
        <f>('2.1'!C54-Z$6)^2</f>
        <v>2.7060249999999518E-4</v>
      </c>
      <c r="AG55" s="48">
        <f>('2.1'!D54-AF$6)^2</f>
        <v>1.0519211111111152E-3</v>
      </c>
      <c r="AM55" s="48">
        <f>('2.1'!E54-AL$6)^2</f>
        <v>1.2247111111111117E-4</v>
      </c>
    </row>
    <row r="56" spans="1:39" x14ac:dyDescent="0.25">
      <c r="U56" s="48">
        <f>('2.1'!B55-T$6)^2</f>
        <v>3.940225000000102E-4</v>
      </c>
      <c r="AA56" s="48">
        <f>('2.1'!C55-Z$6)^2</f>
        <v>1.5642025000000067E-3</v>
      </c>
      <c r="AG56" s="48">
        <f>('2.1'!D55-AF$6)^2</f>
        <v>2.2625877777777731E-3</v>
      </c>
      <c r="AM56" s="48">
        <f>('2.1'!E55-AL$6)^2</f>
        <v>7.2540444444444427E-4</v>
      </c>
    </row>
    <row r="57" spans="1:39" x14ac:dyDescent="0.25">
      <c r="U57" s="48">
        <f>('2.1'!B56-T$6)^2</f>
        <v>9.0902249999998727E-4</v>
      </c>
      <c r="AA57" s="48">
        <f>('2.1'!C56-Z$6)^2</f>
        <v>3.3005024999999875E-3</v>
      </c>
      <c r="AG57" s="48">
        <f>('2.1'!D56-AF$6)^2</f>
        <v>1.8005877777777816E-3</v>
      </c>
      <c r="AM57" s="48">
        <f>('2.1'!E56-AL$6)^2</f>
        <v>1.6537777777777748E-5</v>
      </c>
    </row>
    <row r="58" spans="1:39" x14ac:dyDescent="0.25">
      <c r="U58" s="48">
        <f>('2.1'!B57-T$6)^2</f>
        <v>6.6422499999996222E-5</v>
      </c>
      <c r="AA58" s="48">
        <f>('2.1'!C57-Z$6)^2</f>
        <v>1.8090249999999598E-4</v>
      </c>
      <c r="AG58" s="48">
        <f>('2.1'!D57-AF$6)^2</f>
        <v>2.2625877777777731E-3</v>
      </c>
      <c r="AM58" s="48">
        <f>('2.1'!E57-AL$6)^2</f>
        <v>2.1098711111111105E-3</v>
      </c>
    </row>
    <row r="59" spans="1:39" x14ac:dyDescent="0.25">
      <c r="U59" s="48">
        <f>('2.1'!B58-T$6)^2</f>
        <v>3.0085225000000314E-3</v>
      </c>
      <c r="AA59" s="48">
        <f>('2.1'!C58-Z$6)^2</f>
        <v>1.5642025000000067E-3</v>
      </c>
      <c r="AG59" s="48">
        <f>('2.1'!D58-AF$6)^2</f>
        <v>6.9833877777777708E-3</v>
      </c>
      <c r="AM59" s="48">
        <f>('2.1'!E58-AL$6)^2</f>
        <v>1.3640711111111111E-3</v>
      </c>
    </row>
    <row r="60" spans="1:39" x14ac:dyDescent="0.25">
      <c r="U60" s="48">
        <f>('2.1'!B59-T$6)^2</f>
        <v>2.2052250000000748E-4</v>
      </c>
      <c r="AA60" s="48">
        <f>('2.1'!C59-Z$6)^2</f>
        <v>2.9702499999999508E-5</v>
      </c>
      <c r="AG60" s="48">
        <f>('2.1'!D59-AF$6)^2</f>
        <v>2.1560544444444488E-3</v>
      </c>
      <c r="AM60" s="48">
        <f>('2.1'!E59-AL$6)^2</f>
        <v>1.6053377777777778E-3</v>
      </c>
    </row>
    <row r="61" spans="1:39" x14ac:dyDescent="0.25">
      <c r="U61" s="48">
        <f>('2.1'!B60-T$6)^2</f>
        <v>2.9412249999999232E-4</v>
      </c>
      <c r="AA61" s="48">
        <f>('2.1'!C60-Z$6)^2</f>
        <v>2.0880249999999571E-4</v>
      </c>
      <c r="AG61" s="48">
        <f>('2.1'!D60-AF$6)^2</f>
        <v>7.5258777777778107E-4</v>
      </c>
      <c r="AM61" s="48">
        <f>('2.1'!E60-AL$6)^2</f>
        <v>8.6044444444444221E-6</v>
      </c>
    </row>
    <row r="62" spans="1:39" x14ac:dyDescent="0.25">
      <c r="U62" s="48">
        <f>('2.1'!B61-T$6)^2</f>
        <v>1.4042250000000591E-4</v>
      </c>
      <c r="AA62" s="48">
        <f>('2.1'!C61-Z$6)^2</f>
        <v>1.3340250000000138E-4</v>
      </c>
      <c r="AG62" s="48">
        <f>('2.1'!D61-AF$6)^2</f>
        <v>3.0858777777777614E-4</v>
      </c>
      <c r="AM62" s="48">
        <f>('2.1'!E61-AL$6)^2</f>
        <v>5.2593777777777781E-4</v>
      </c>
    </row>
    <row r="63" spans="1:39" x14ac:dyDescent="0.25">
      <c r="U63" s="48">
        <f>('2.1'!B62-T$6)^2</f>
        <v>1.2852225000000194E-3</v>
      </c>
      <c r="AA63" s="48">
        <f>('2.1'!C62-Z$6)^2</f>
        <v>2.9702499999999508E-5</v>
      </c>
      <c r="AG63" s="48">
        <f>('2.1'!D62-AF$6)^2</f>
        <v>5.5538777777777585E-4</v>
      </c>
      <c r="AM63" s="48">
        <f>('2.1'!E62-AL$6)^2</f>
        <v>3.2160444444444427E-4</v>
      </c>
    </row>
    <row r="64" spans="1:39" x14ac:dyDescent="0.25">
      <c r="U64" s="48">
        <f>('2.1'!B63-T$6)^2</f>
        <v>1.0144225000000169E-3</v>
      </c>
      <c r="AA64" s="48">
        <f>('2.1'!C63-Z$6)^2</f>
        <v>1.1130250000000125E-4</v>
      </c>
      <c r="AG64" s="48">
        <f>('2.1'!D63-AF$6)^2</f>
        <v>2.7632544444444397E-3</v>
      </c>
      <c r="AM64" s="48">
        <f>('2.1'!E63-AL$6)^2</f>
        <v>2.2300444444444444E-4</v>
      </c>
    </row>
    <row r="65" spans="21:39" x14ac:dyDescent="0.25">
      <c r="U65" s="48">
        <f>('2.1'!B64-T$6)^2</f>
        <v>2.0022249999999359E-4</v>
      </c>
      <c r="AA65" s="48">
        <f>('2.1'!C64-Z$6)^2</f>
        <v>1.1902499999999676E-5</v>
      </c>
      <c r="AG65" s="48">
        <f>('2.1'!D64-AF$6)^2</f>
        <v>5.4912111111111376E-4</v>
      </c>
      <c r="AM65" s="48">
        <f>('2.1'!E64-AL$6)^2</f>
        <v>2.5671111111111081E-5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1.1</vt:lpstr>
      <vt:lpstr>1.2</vt:lpstr>
      <vt:lpstr>1.3</vt:lpstr>
      <vt:lpstr>1.4 и 1.5</vt:lpstr>
      <vt:lpstr>1.6</vt:lpstr>
      <vt:lpstr>2.1</vt:lpstr>
      <vt:lpstr>2.2</vt:lpstr>
      <vt:lpstr>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Фадеичев</dc:creator>
  <cp:lastModifiedBy>Даниил</cp:lastModifiedBy>
  <dcterms:created xsi:type="dcterms:W3CDTF">2015-06-05T18:19:34Z</dcterms:created>
  <dcterms:modified xsi:type="dcterms:W3CDTF">2020-12-26T15:39:43Z</dcterms:modified>
</cp:coreProperties>
</file>