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1i5k\Desktop\Учёба\АМ АСОИУ\Курсовая АСОИУ\ДЗ\"/>
    </mc:Choice>
  </mc:AlternateContent>
  <bookViews>
    <workbookView xWindow="0" yWindow="0" windowWidth="26145" windowHeight="9360" activeTab="4"/>
  </bookViews>
  <sheets>
    <sheet name="№1" sheetId="1" r:id="rId1"/>
    <sheet name="№2" sheetId="2" r:id="rId2"/>
    <sheet name="№3" sheetId="3" r:id="rId3"/>
    <sheet name="№4" sheetId="4" r:id="rId4"/>
    <sheet name="№5" sheetId="5" r:id="rId5"/>
  </sheets>
  <calcPr calcId="162913"/>
</workbook>
</file>

<file path=xl/calcChain.xml><?xml version="1.0" encoding="utf-8"?>
<calcChain xmlns="http://schemas.openxmlformats.org/spreadsheetml/2006/main">
  <c r="L42" i="5" l="1"/>
  <c r="L25" i="5"/>
  <c r="I25" i="5" s="1"/>
  <c r="I26" i="5"/>
  <c r="B17" i="5"/>
  <c r="N15" i="5"/>
  <c r="J15" i="5"/>
  <c r="K15" i="5"/>
  <c r="L15" i="5"/>
  <c r="M15" i="5"/>
  <c r="I15" i="5"/>
  <c r="M11" i="5"/>
  <c r="M12" i="5"/>
  <c r="L11" i="5"/>
  <c r="L12" i="5"/>
  <c r="K11" i="5"/>
  <c r="K12" i="5"/>
  <c r="J11" i="5"/>
  <c r="J12" i="5"/>
  <c r="I11" i="5"/>
  <c r="I12" i="5"/>
  <c r="I10" i="5"/>
  <c r="J10" i="5"/>
  <c r="K10" i="5"/>
  <c r="L10" i="5"/>
  <c r="M10" i="5"/>
  <c r="F11" i="5"/>
  <c r="F12" i="5" s="1"/>
  <c r="F13" i="5" s="1"/>
  <c r="E11" i="5"/>
  <c r="E12" i="5"/>
  <c r="E13" i="5" s="1"/>
  <c r="D11" i="5"/>
  <c r="D12" i="5"/>
  <c r="D13" i="5" s="1"/>
  <c r="C11" i="5"/>
  <c r="C12" i="5" s="1"/>
  <c r="C13" i="5" s="1"/>
  <c r="I4" i="3"/>
  <c r="E28" i="5" l="1"/>
  <c r="B28" i="5"/>
  <c r="F28" i="5"/>
  <c r="C28" i="5"/>
  <c r="D28" i="5"/>
  <c r="B21" i="5"/>
  <c r="I5" i="3"/>
  <c r="I2" i="3" s="1"/>
  <c r="F29" i="5" l="1"/>
  <c r="F30" i="5" s="1"/>
  <c r="E29" i="5"/>
  <c r="E30" i="5" s="1"/>
  <c r="C29" i="5"/>
  <c r="C30" i="5" s="1"/>
  <c r="B29" i="5"/>
  <c r="B30" i="5" s="1"/>
  <c r="D29" i="5"/>
  <c r="D30" i="5" s="1"/>
  <c r="I1" i="3"/>
  <c r="I2" i="1"/>
  <c r="J2" i="1"/>
  <c r="K2" i="1"/>
  <c r="L2" i="1"/>
  <c r="M2" i="1"/>
  <c r="I2" i="2"/>
  <c r="J2" i="2"/>
  <c r="K2" i="2"/>
  <c r="L2" i="2"/>
  <c r="M2" i="2"/>
  <c r="J2" i="5"/>
  <c r="K2" i="5"/>
  <c r="L2" i="5"/>
  <c r="M2" i="5"/>
  <c r="I2" i="5"/>
  <c r="B32" i="5" l="1"/>
  <c r="B33" i="5" s="1"/>
  <c r="B31" i="5"/>
  <c r="F32" i="5"/>
  <c r="F33" i="5" s="1"/>
  <c r="F31" i="5"/>
  <c r="D32" i="5"/>
  <c r="D33" i="5" s="1"/>
  <c r="D31" i="5"/>
  <c r="E32" i="5"/>
  <c r="E33" i="5" s="1"/>
  <c r="E31" i="5"/>
  <c r="C32" i="5"/>
  <c r="C33" i="5" s="1"/>
  <c r="C31" i="5"/>
  <c r="G44" i="5"/>
  <c r="F45" i="5"/>
  <c r="C3" i="5"/>
  <c r="D3" i="5" s="1"/>
  <c r="E3" i="5" s="1"/>
  <c r="F3" i="5" s="1"/>
  <c r="G3" i="4"/>
  <c r="C4" i="4" s="1"/>
  <c r="F5" i="3"/>
  <c r="E5" i="3"/>
  <c r="D5" i="3"/>
  <c r="C5" i="3"/>
  <c r="B5" i="3"/>
  <c r="F4" i="3"/>
  <c r="E4" i="3"/>
  <c r="D4" i="3"/>
  <c r="C4" i="3"/>
  <c r="B4" i="3"/>
  <c r="C3" i="2"/>
  <c r="C4" i="2" s="1"/>
  <c r="C3" i="1"/>
  <c r="C4" i="1" s="1"/>
  <c r="F6" i="3" l="1"/>
  <c r="F8" i="3" s="1"/>
  <c r="F9" i="3" s="1"/>
  <c r="C4" i="5"/>
  <c r="C5" i="5" s="1"/>
  <c r="B45" i="5"/>
  <c r="L41" i="5" s="1"/>
  <c r="K3" i="5"/>
  <c r="I3" i="5"/>
  <c r="L3" i="5"/>
  <c r="M3" i="5"/>
  <c r="J3" i="5"/>
  <c r="C45" i="5"/>
  <c r="B6" i="3"/>
  <c r="B8" i="3" s="1"/>
  <c r="B9" i="3" s="1"/>
  <c r="C6" i="3"/>
  <c r="C7" i="3" s="1"/>
  <c r="D6" i="3"/>
  <c r="D8" i="3" s="1"/>
  <c r="D9" i="3" s="1"/>
  <c r="E6" i="3"/>
  <c r="E8" i="3" s="1"/>
  <c r="E9" i="3" s="1"/>
  <c r="D3" i="2"/>
  <c r="E3" i="2" s="1"/>
  <c r="F3" i="2" s="1"/>
  <c r="C5" i="1"/>
  <c r="C5" i="2"/>
  <c r="D45" i="5"/>
  <c r="B4" i="4"/>
  <c r="D4" i="4"/>
  <c r="D3" i="1"/>
  <c r="E3" i="1" s="1"/>
  <c r="F3" i="1" s="1"/>
  <c r="E4" i="4"/>
  <c r="E45" i="5"/>
  <c r="F4" i="4"/>
  <c r="C21" i="5" l="1"/>
  <c r="L44" i="5"/>
  <c r="L43" i="5"/>
  <c r="D4" i="5"/>
  <c r="E4" i="5" s="1"/>
  <c r="F4" i="5" s="1"/>
  <c r="M4" i="5" s="1"/>
  <c r="L4" i="4"/>
  <c r="F7" i="3"/>
  <c r="E7" i="3"/>
  <c r="L3" i="1"/>
  <c r="I3" i="1"/>
  <c r="M3" i="1"/>
  <c r="K3" i="1"/>
  <c r="J3" i="1"/>
  <c r="D7" i="3"/>
  <c r="B7" i="3"/>
  <c r="C8" i="3"/>
  <c r="C9" i="3" s="1"/>
  <c r="M3" i="2"/>
  <c r="D4" i="2"/>
  <c r="E4" i="2" s="1"/>
  <c r="F4" i="2" s="1"/>
  <c r="D4" i="1"/>
  <c r="E4" i="1" s="1"/>
  <c r="F4" i="1" s="1"/>
  <c r="C6" i="2"/>
  <c r="C6" i="1"/>
  <c r="C6" i="5"/>
  <c r="C46" i="5"/>
  <c r="C47" i="5" s="1"/>
  <c r="F46" i="5"/>
  <c r="F47" i="5" s="1"/>
  <c r="E46" i="5"/>
  <c r="E47" i="5" s="1"/>
  <c r="D46" i="5"/>
  <c r="D47" i="5" s="1"/>
  <c r="B46" i="5"/>
  <c r="B47" i="5" s="1"/>
  <c r="K4" i="5" l="1"/>
  <c r="J4" i="5"/>
  <c r="D5" i="5"/>
  <c r="E5" i="5" s="1"/>
  <c r="F5" i="5" s="1"/>
  <c r="I4" i="5"/>
  <c r="L4" i="5"/>
  <c r="L2" i="4"/>
  <c r="L3" i="4"/>
  <c r="M5" i="5"/>
  <c r="K5" i="5"/>
  <c r="I5" i="5"/>
  <c r="J5" i="5"/>
  <c r="L5" i="5"/>
  <c r="K4" i="1"/>
  <c r="I4" i="1"/>
  <c r="L4" i="1"/>
  <c r="J4" i="1"/>
  <c r="M4" i="1"/>
  <c r="D5" i="1"/>
  <c r="E5" i="1" s="1"/>
  <c r="F5" i="1" s="1"/>
  <c r="M4" i="2"/>
  <c r="K3" i="2"/>
  <c r="I3" i="2"/>
  <c r="L3" i="2"/>
  <c r="J3" i="2"/>
  <c r="D5" i="2"/>
  <c r="E5" i="2" s="1"/>
  <c r="F5" i="2" s="1"/>
  <c r="D49" i="5"/>
  <c r="D50" i="5" s="1"/>
  <c r="D48" i="5"/>
  <c r="E49" i="5"/>
  <c r="E50" i="5" s="1"/>
  <c r="E48" i="5"/>
  <c r="F49" i="5"/>
  <c r="F50" i="5" s="1"/>
  <c r="F48" i="5"/>
  <c r="C7" i="2"/>
  <c r="B49" i="5"/>
  <c r="B50" i="5" s="1"/>
  <c r="B48" i="5"/>
  <c r="C7" i="5"/>
  <c r="C7" i="1"/>
  <c r="C49" i="5"/>
  <c r="C50" i="5" s="1"/>
  <c r="C48" i="5"/>
  <c r="D6" i="5" l="1"/>
  <c r="E6" i="5" s="1"/>
  <c r="F6" i="5" s="1"/>
  <c r="F5" i="4"/>
  <c r="F6" i="4" s="1"/>
  <c r="E5" i="4"/>
  <c r="E6" i="4" s="1"/>
  <c r="D5" i="4"/>
  <c r="D6" i="4" s="1"/>
  <c r="B5" i="4"/>
  <c r="B6" i="4" s="1"/>
  <c r="C5" i="4"/>
  <c r="C6" i="4" s="1"/>
  <c r="D6" i="1"/>
  <c r="E6" i="1" s="1"/>
  <c r="F6" i="1" s="1"/>
  <c r="M6" i="5"/>
  <c r="K6" i="5"/>
  <c r="J6" i="5"/>
  <c r="L6" i="5"/>
  <c r="I6" i="5"/>
  <c r="K5" i="1"/>
  <c r="I5" i="1"/>
  <c r="J5" i="1"/>
  <c r="L5" i="1"/>
  <c r="M5" i="1"/>
  <c r="K5" i="2"/>
  <c r="K4" i="2"/>
  <c r="I4" i="2"/>
  <c r="L4" i="2"/>
  <c r="J4" i="2"/>
  <c r="D6" i="2"/>
  <c r="E6" i="2" s="1"/>
  <c r="F6" i="2" s="1"/>
  <c r="D7" i="5"/>
  <c r="E7" i="5" s="1"/>
  <c r="F7" i="5" s="1"/>
  <c r="C8" i="5"/>
  <c r="C8" i="1"/>
  <c r="D7" i="2"/>
  <c r="C8" i="2"/>
  <c r="D8" i="4" l="1"/>
  <c r="D9" i="4" s="1"/>
  <c r="D7" i="4"/>
  <c r="E7" i="4"/>
  <c r="E8" i="4"/>
  <c r="E9" i="4" s="1"/>
  <c r="C8" i="4"/>
  <c r="C9" i="4" s="1"/>
  <c r="C7" i="4"/>
  <c r="B7" i="4"/>
  <c r="B8" i="4"/>
  <c r="B9" i="4" s="1"/>
  <c r="F7" i="4"/>
  <c r="F8" i="4"/>
  <c r="F9" i="4" s="1"/>
  <c r="D7" i="1"/>
  <c r="E7" i="1" s="1"/>
  <c r="F7" i="1" s="1"/>
  <c r="M7" i="5"/>
  <c r="J7" i="5"/>
  <c r="K7" i="5"/>
  <c r="I7" i="5"/>
  <c r="L7" i="5"/>
  <c r="M6" i="1"/>
  <c r="K6" i="1"/>
  <c r="I6" i="1"/>
  <c r="L6" i="1"/>
  <c r="J6" i="1"/>
  <c r="L5" i="2"/>
  <c r="M5" i="2"/>
  <c r="J5" i="2"/>
  <c r="I5" i="2"/>
  <c r="E7" i="2"/>
  <c r="M6" i="2"/>
  <c r="D8" i="2"/>
  <c r="C9" i="5"/>
  <c r="D8" i="5"/>
  <c r="E8" i="5" s="1"/>
  <c r="F8" i="5" s="1"/>
  <c r="F7" i="2" l="1"/>
  <c r="E8" i="2"/>
  <c r="F8" i="2" s="1"/>
  <c r="F13" i="2" s="1"/>
  <c r="D8" i="1"/>
  <c r="M8" i="5"/>
  <c r="K8" i="5"/>
  <c r="L8" i="5"/>
  <c r="I8" i="5"/>
  <c r="J8" i="5"/>
  <c r="K7" i="1"/>
  <c r="I7" i="1"/>
  <c r="M7" i="1"/>
  <c r="L7" i="1"/>
  <c r="J7" i="1"/>
  <c r="I7" i="2"/>
  <c r="K7" i="2"/>
  <c r="L7" i="2"/>
  <c r="J7" i="2"/>
  <c r="K6" i="2"/>
  <c r="I6" i="2"/>
  <c r="L6" i="2"/>
  <c r="J6" i="2"/>
  <c r="M7" i="2"/>
  <c r="D9" i="5"/>
  <c r="E9" i="5" s="1"/>
  <c r="F9" i="5" s="1"/>
  <c r="C10" i="5"/>
  <c r="D10" i="5" l="1"/>
  <c r="E10" i="5" s="1"/>
  <c r="F10" i="5" s="1"/>
  <c r="C12" i="2"/>
  <c r="D12" i="2"/>
  <c r="B12" i="2"/>
  <c r="E8" i="1"/>
  <c r="F8" i="1" s="1"/>
  <c r="J9" i="5"/>
  <c r="I9" i="5"/>
  <c r="M9" i="5"/>
  <c r="K9" i="5"/>
  <c r="L9" i="5"/>
  <c r="K8" i="1"/>
  <c r="K9" i="1" s="1"/>
  <c r="I8" i="1"/>
  <c r="I9" i="1" s="1"/>
  <c r="M8" i="1"/>
  <c r="M9" i="1" s="1"/>
  <c r="J8" i="1"/>
  <c r="J9" i="1" s="1"/>
  <c r="L8" i="1"/>
  <c r="L9" i="1" s="1"/>
  <c r="I9" i="2"/>
  <c r="I10" i="2" s="1"/>
  <c r="K9" i="2"/>
  <c r="K10" i="2" s="1"/>
  <c r="J9" i="2"/>
  <c r="J10" i="2" s="1"/>
  <c r="L9" i="2"/>
  <c r="L10" i="2" s="1"/>
  <c r="M9" i="2"/>
  <c r="M10" i="2" s="1"/>
  <c r="F12" i="2"/>
  <c r="B13" i="2"/>
  <c r="F14" i="2" s="1"/>
  <c r="M14" i="5" l="1"/>
  <c r="L14" i="5"/>
  <c r="I14" i="5"/>
  <c r="I16" i="5" s="1"/>
  <c r="J14" i="5"/>
  <c r="K14" i="5"/>
  <c r="F17" i="5"/>
  <c r="E17" i="5"/>
  <c r="D17" i="5"/>
  <c r="C17" i="5"/>
  <c r="F16" i="2"/>
  <c r="F15" i="2"/>
  <c r="B12" i="1"/>
  <c r="F15" i="1" s="1"/>
  <c r="C12" i="1"/>
  <c r="D12" i="1"/>
  <c r="K11" i="2"/>
  <c r="C13" i="2"/>
  <c r="D13" i="2" s="1"/>
  <c r="E13" i="2" s="1"/>
  <c r="I12" i="2"/>
  <c r="I13" i="2" s="1"/>
  <c r="E12" i="2"/>
  <c r="L11" i="2" s="1"/>
  <c r="G20" i="5"/>
  <c r="M11" i="2"/>
  <c r="J11" i="2"/>
  <c r="J16" i="5" l="1"/>
  <c r="K16" i="5"/>
  <c r="L16" i="5"/>
  <c r="M16" i="5"/>
  <c r="A21" i="5"/>
  <c r="G21" i="5"/>
  <c r="I11" i="2"/>
  <c r="N10" i="2"/>
  <c r="F16" i="1"/>
  <c r="F17" i="1"/>
  <c r="F12" i="1"/>
  <c r="E12" i="1"/>
  <c r="L12" i="2"/>
  <c r="L13" i="2" s="1"/>
  <c r="J12" i="2"/>
  <c r="J13" i="2" s="1"/>
  <c r="K12" i="2"/>
  <c r="K13" i="2" s="1"/>
  <c r="M12" i="2"/>
  <c r="M13" i="2" s="1"/>
  <c r="K17" i="5" l="1"/>
  <c r="K18" i="5" s="1"/>
  <c r="I17" i="5"/>
  <c r="I18" i="5" s="1"/>
  <c r="M17" i="5"/>
  <c r="M18" i="5" s="1"/>
  <c r="L17" i="5"/>
  <c r="L18" i="5" s="1"/>
  <c r="J17" i="5"/>
  <c r="J18" i="5" s="1"/>
  <c r="C22" i="5"/>
  <c r="B22" i="5"/>
  <c r="I11" i="1"/>
  <c r="I12" i="1" s="1"/>
  <c r="I10" i="1"/>
  <c r="M10" i="1" l="1"/>
  <c r="K10" i="1"/>
  <c r="L11" i="1"/>
  <c r="L12" i="1" s="1"/>
  <c r="J10" i="1" l="1"/>
  <c r="N10" i="1"/>
  <c r="M11" i="1"/>
  <c r="M12" i="1" s="1"/>
  <c r="L10" i="1"/>
  <c r="J11" i="1"/>
  <c r="J12" i="1" s="1"/>
  <c r="K11" i="1"/>
  <c r="K12" i="1" s="1"/>
</calcChain>
</file>

<file path=xl/sharedStrings.xml><?xml version="1.0" encoding="utf-8"?>
<sst xmlns="http://schemas.openxmlformats.org/spreadsheetml/2006/main" count="138" uniqueCount="45">
  <si>
    <t>Кол-во заявок</t>
  </si>
  <si>
    <t>X1</t>
  </si>
  <si>
    <t>X2</t>
  </si>
  <si>
    <t>X3</t>
  </si>
  <si>
    <t>X4</t>
  </si>
  <si>
    <t>X5</t>
  </si>
  <si>
    <t>СМО1</t>
  </si>
  <si>
    <t>СМО2</t>
  </si>
  <si>
    <t>СМО3</t>
  </si>
  <si>
    <t>СМО4</t>
  </si>
  <si>
    <t>СМО5</t>
  </si>
  <si>
    <t>СУММ</t>
  </si>
  <si>
    <t>L</t>
  </si>
  <si>
    <t>Q</t>
  </si>
  <si>
    <t>T</t>
  </si>
  <si>
    <t>W</t>
  </si>
  <si>
    <t>lam</t>
  </si>
  <si>
    <t>Параметры СМО</t>
  </si>
  <si>
    <t>Метрики</t>
  </si>
  <si>
    <t>lam фон</t>
  </si>
  <si>
    <t>t</t>
  </si>
  <si>
    <t>p</t>
  </si>
  <si>
    <t>p фон</t>
  </si>
  <si>
    <t>Нагрузки СМО</t>
  </si>
  <si>
    <t>ро сб</t>
  </si>
  <si>
    <t>Метрика</t>
  </si>
  <si>
    <t>лам фон</t>
  </si>
  <si>
    <t>лам</t>
  </si>
  <si>
    <t>Tcycle</t>
  </si>
  <si>
    <t>ro</t>
  </si>
  <si>
    <t>T1</t>
  </si>
  <si>
    <t>T2</t>
  </si>
  <si>
    <t>T3</t>
  </si>
  <si>
    <t>ТцУМ</t>
  </si>
  <si>
    <t>ТцСБ</t>
  </si>
  <si>
    <t>λ</t>
  </si>
  <si>
    <t>λфон</t>
  </si>
  <si>
    <t>Тц</t>
  </si>
  <si>
    <t>t (x)</t>
  </si>
  <si>
    <t>p (U)</t>
  </si>
  <si>
    <t>U</t>
  </si>
  <si>
    <t>Tцум</t>
  </si>
  <si>
    <t>N</t>
  </si>
  <si>
    <t>Tmax</t>
  </si>
  <si>
    <t>Tсбц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</si>
</sst>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9">
    <font>
      <sz val="10"/>
      <color rgb="FF000000"/>
      <name val="Arial"/>
      <scheme val="minor"/>
    </font>
    <font>
      <sz val="12"/>
      <color rgb="FF000000"/>
      <name val="&quot;Times New Roman&quot;"/>
    </font>
    <font>
      <sz val="12"/>
      <color rgb="FF000000"/>
      <name val="Calibri"/>
    </font>
    <font>
      <sz val="10"/>
      <color theme="1"/>
      <name val="Arial"/>
      <scheme val="minor"/>
    </font>
    <font>
      <sz val="12"/>
      <color rgb="FF000000"/>
      <name val="&quot;Cambria Math&quot;"/>
    </font>
    <font>
      <sz val="10"/>
      <name val="Arial"/>
    </font>
    <font>
      <sz val="10"/>
      <color theme="1"/>
      <name val="Arial"/>
    </font>
    <font>
      <sz val="10"/>
      <color rgb="FF000000"/>
      <name val="Arial"/>
      <family val="2"/>
      <charset val="204"/>
      <scheme val="minor"/>
    </font>
    <font>
      <sz val="10"/>
      <color theme="1"/>
      <name val="Arial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38">
    <xf numFmtId="0" fontId="0" fillId="0" borderId="0" xfId="0" applyFont="1" applyAlignment="1"/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right" wrapText="1"/>
    </xf>
    <xf numFmtId="0" fontId="2" fillId="0" borderId="1" xfId="0" applyFont="1" applyBorder="1" applyAlignment="1">
      <alignment horizontal="right" wrapText="1"/>
    </xf>
    <xf numFmtId="0" fontId="3" fillId="0" borderId="1" xfId="0" applyFont="1" applyBorder="1" applyAlignment="1">
      <alignment horizontal="right"/>
    </xf>
    <xf numFmtId="164" fontId="3" fillId="0" borderId="1" xfId="0" applyNumberFormat="1" applyFont="1" applyBorder="1"/>
    <xf numFmtId="0" fontId="3" fillId="0" borderId="0" xfId="0" applyFont="1" applyAlignment="1"/>
    <xf numFmtId="0" fontId="4" fillId="0" borderId="0" xfId="0" applyFont="1" applyAlignment="1"/>
    <xf numFmtId="0" fontId="3" fillId="0" borderId="0" xfId="0" applyFont="1"/>
    <xf numFmtId="0" fontId="3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164" fontId="2" fillId="0" borderId="1" xfId="0" applyNumberFormat="1" applyFont="1" applyBorder="1" applyAlignment="1">
      <alignment horizontal="center" wrapText="1"/>
    </xf>
    <xf numFmtId="0" fontId="1" fillId="0" borderId="1" xfId="0" applyFont="1" applyBorder="1" applyAlignment="1">
      <alignment horizontal="left" wrapText="1"/>
    </xf>
    <xf numFmtId="164" fontId="2" fillId="0" borderId="1" xfId="0" applyNumberFormat="1" applyFont="1" applyBorder="1" applyAlignment="1">
      <alignment horizontal="right" wrapText="1"/>
    </xf>
    <xf numFmtId="0" fontId="3" fillId="0" borderId="1" xfId="0" applyFont="1" applyBorder="1" applyAlignment="1">
      <alignment horizontal="left" wrapText="1"/>
    </xf>
    <xf numFmtId="0" fontId="3" fillId="0" borderId="1" xfId="0" applyFont="1" applyBorder="1" applyAlignment="1"/>
    <xf numFmtId="0" fontId="6" fillId="0" borderId="1" xfId="0" applyFont="1" applyBorder="1" applyAlignment="1"/>
    <xf numFmtId="164" fontId="3" fillId="0" borderId="0" xfId="0" applyNumberFormat="1" applyFont="1"/>
    <xf numFmtId="0" fontId="6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164" fontId="4" fillId="0" borderId="0" xfId="0" applyNumberFormat="1" applyFont="1" applyAlignment="1"/>
    <xf numFmtId="0" fontId="0" fillId="0" borderId="0" xfId="0"/>
    <xf numFmtId="0" fontId="7" fillId="0" borderId="0" xfId="0" applyFont="1" applyAlignment="1"/>
    <xf numFmtId="0" fontId="8" fillId="0" borderId="0" xfId="0" applyFont="1" applyAlignment="1"/>
    <xf numFmtId="164" fontId="0" fillId="0" borderId="0" xfId="0" applyNumberFormat="1" applyFont="1" applyAlignment="1"/>
    <xf numFmtId="0" fontId="1" fillId="0" borderId="2" xfId="0" applyFont="1" applyBorder="1" applyAlignment="1">
      <alignment horizontal="center" wrapText="1"/>
    </xf>
    <xf numFmtId="0" fontId="5" fillId="0" borderId="3" xfId="0" applyFont="1" applyBorder="1"/>
    <xf numFmtId="0" fontId="5" fillId="0" borderId="4" xfId="0" applyFont="1" applyBorder="1"/>
    <xf numFmtId="0" fontId="1" fillId="0" borderId="2" xfId="0" applyFont="1" applyBorder="1" applyAlignment="1">
      <alignment horizontal="right" wrapText="1"/>
    </xf>
    <xf numFmtId="0" fontId="1" fillId="0" borderId="3" xfId="0" applyFont="1" applyBorder="1" applyAlignment="1">
      <alignment horizontal="right" wrapText="1"/>
    </xf>
    <xf numFmtId="0" fontId="1" fillId="0" borderId="4" xfId="0" applyFont="1" applyBorder="1" applyAlignment="1">
      <alignment horizontal="right" wrapText="1"/>
    </xf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5" xfId="0" applyFont="1" applyFill="1" applyBorder="1" applyAlignment="1">
      <alignment horizontal="right" wrapText="1"/>
    </xf>
    <xf numFmtId="0" fontId="2" fillId="0" borderId="5" xfId="0" applyFont="1" applyFill="1" applyBorder="1" applyAlignment="1">
      <alignment horizontal="right" wrapText="1"/>
    </xf>
    <xf numFmtId="0" fontId="1" fillId="0" borderId="0" xfId="0" applyFont="1" applyFill="1" applyBorder="1" applyAlignment="1">
      <alignment horizontal="right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N19"/>
  <sheetViews>
    <sheetView workbookViewId="0">
      <selection activeCell="H8" sqref="H8"/>
    </sheetView>
  </sheetViews>
  <sheetFormatPr defaultColWidth="12.5703125" defaultRowHeight="15.75" customHeight="1"/>
  <sheetData>
    <row r="1" spans="1:14" ht="30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H1" s="1"/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</row>
    <row r="2" spans="1:14" ht="15.75" customHeight="1">
      <c r="A2" s="2">
        <v>0</v>
      </c>
      <c r="B2" s="3">
        <v>1</v>
      </c>
      <c r="C2" s="3">
        <v>1</v>
      </c>
      <c r="D2" s="3">
        <v>1</v>
      </c>
      <c r="E2" s="3">
        <v>1</v>
      </c>
      <c r="F2" s="3">
        <v>1</v>
      </c>
      <c r="H2" s="2">
        <v>6</v>
      </c>
      <c r="I2" s="3">
        <f>F2*B$11^$H2</f>
        <v>1</v>
      </c>
      <c r="J2" s="3">
        <f>$F2*C$11^$H2</f>
        <v>1</v>
      </c>
      <c r="K2" s="3">
        <f>$F2*D$11^$H2</f>
        <v>1</v>
      </c>
      <c r="L2" s="3">
        <f>$F2*E$11^$H2</f>
        <v>64</v>
      </c>
      <c r="M2" s="3">
        <f>$F2*F$11^$H2</f>
        <v>64</v>
      </c>
    </row>
    <row r="3" spans="1:14" ht="15.75" customHeight="1">
      <c r="A3" s="2">
        <v>1</v>
      </c>
      <c r="B3" s="3">
        <v>1</v>
      </c>
      <c r="C3" s="3">
        <f>B3+(C2*$C$11)</f>
        <v>2</v>
      </c>
      <c r="D3" s="3">
        <f>C3+(D2*$D$11)</f>
        <v>3</v>
      </c>
      <c r="E3" s="3">
        <f>D3+(E2*$E$11)</f>
        <v>5</v>
      </c>
      <c r="F3" s="3">
        <f>E3+(F2*$F$11)</f>
        <v>7</v>
      </c>
      <c r="H3" s="2">
        <v>5</v>
      </c>
      <c r="I3" s="3">
        <f>F3*B$11^$H3</f>
        <v>7</v>
      </c>
      <c r="J3" s="3">
        <f>$F3*C$11^$H3</f>
        <v>7</v>
      </c>
      <c r="K3" s="3">
        <f>$F3*D$11^$H3</f>
        <v>7</v>
      </c>
      <c r="L3" s="3">
        <f>$F3*E$11^$H3</f>
        <v>224</v>
      </c>
      <c r="M3" s="3">
        <f>$F3*F$11^$H3</f>
        <v>224</v>
      </c>
    </row>
    <row r="4" spans="1:14" ht="15.75" customHeight="1">
      <c r="A4" s="2">
        <v>2</v>
      </c>
      <c r="B4" s="3">
        <v>1</v>
      </c>
      <c r="C4" s="3">
        <f>B4+(C3*$C$11)</f>
        <v>3</v>
      </c>
      <c r="D4" s="3">
        <f>C4+(D3*$D$11)</f>
        <v>6</v>
      </c>
      <c r="E4" s="3">
        <f>D4+(E3*$E$11)</f>
        <v>16</v>
      </c>
      <c r="F4" s="3">
        <f>E4+(F3*$F$11)</f>
        <v>30</v>
      </c>
      <c r="H4" s="2">
        <v>4</v>
      </c>
      <c r="I4" s="3">
        <f>F4*B$11^$H4</f>
        <v>30</v>
      </c>
      <c r="J4" s="3">
        <f>$F4*C$11^$H4</f>
        <v>30</v>
      </c>
      <c r="K4" s="3">
        <f>$F4*D$11^$H4</f>
        <v>30</v>
      </c>
      <c r="L4" s="3">
        <f>$F4*E$11^$H4</f>
        <v>480</v>
      </c>
      <c r="M4" s="3">
        <f>$F4*F$11^$H4</f>
        <v>480</v>
      </c>
    </row>
    <row r="5" spans="1:14" ht="15.75" customHeight="1">
      <c r="A5" s="2">
        <v>3</v>
      </c>
      <c r="B5" s="3">
        <v>1</v>
      </c>
      <c r="C5" s="3">
        <f>B5+(C4*$C$11)</f>
        <v>4</v>
      </c>
      <c r="D5" s="3">
        <f>C5+(D4*$D$11)</f>
        <v>10</v>
      </c>
      <c r="E5" s="3">
        <f>D5+(E4*$E$11)</f>
        <v>42</v>
      </c>
      <c r="F5" s="3">
        <f>E5+(F4*$F$11)</f>
        <v>102</v>
      </c>
      <c r="H5" s="2">
        <v>3</v>
      </c>
      <c r="I5" s="3">
        <f>F5*B$11^$H5</f>
        <v>102</v>
      </c>
      <c r="J5" s="3">
        <f>$F5*C$11^$H5</f>
        <v>102</v>
      </c>
      <c r="K5" s="3">
        <f>$F5*D$11^$H5</f>
        <v>102</v>
      </c>
      <c r="L5" s="3">
        <f>$F5*E$11^$H5</f>
        <v>816</v>
      </c>
      <c r="M5" s="3">
        <f>$F5*F$11^$H5</f>
        <v>816</v>
      </c>
    </row>
    <row r="6" spans="1:14" ht="15.75" customHeight="1">
      <c r="A6" s="2">
        <v>4</v>
      </c>
      <c r="B6" s="3">
        <v>1</v>
      </c>
      <c r="C6" s="3">
        <f>B6+(C5*$C$11)</f>
        <v>5</v>
      </c>
      <c r="D6" s="3">
        <f>C6+(D5*$D$11)</f>
        <v>15</v>
      </c>
      <c r="E6" s="3">
        <f>D6+(E5*$E$11)</f>
        <v>99</v>
      </c>
      <c r="F6" s="3">
        <f>E6+(F5*$F$11)</f>
        <v>303</v>
      </c>
      <c r="H6" s="2">
        <v>2</v>
      </c>
      <c r="I6" s="3">
        <f>F6*B$11^$H6</f>
        <v>303</v>
      </c>
      <c r="J6" s="3">
        <f>$F6*C$11^$H6</f>
        <v>303</v>
      </c>
      <c r="K6" s="3">
        <f>$F6*D$11^$H6</f>
        <v>303</v>
      </c>
      <c r="L6" s="3">
        <f>$F6*E$11^$H6</f>
        <v>1212</v>
      </c>
      <c r="M6" s="3">
        <f>$F6*F$11^$H6</f>
        <v>1212</v>
      </c>
    </row>
    <row r="7" spans="1:14" ht="15.75" customHeight="1">
      <c r="A7" s="2">
        <v>5</v>
      </c>
      <c r="B7" s="3">
        <v>1</v>
      </c>
      <c r="C7" s="3">
        <f>B7+(C6*$C$11)</f>
        <v>6</v>
      </c>
      <c r="D7" s="3">
        <f>C7+(D6*$D$11)</f>
        <v>21</v>
      </c>
      <c r="E7" s="3">
        <f>D7+(E6*$E$11)</f>
        <v>219</v>
      </c>
      <c r="F7" s="3">
        <f>E7+(F6*$F$11)</f>
        <v>825</v>
      </c>
      <c r="H7" s="2">
        <v>1</v>
      </c>
      <c r="I7" s="3">
        <f>F7*B$11^$H7</f>
        <v>825</v>
      </c>
      <c r="J7" s="3">
        <f>$F7*C$11^$H7</f>
        <v>825</v>
      </c>
      <c r="K7" s="3">
        <f>$F7*D$11^$H7</f>
        <v>825</v>
      </c>
      <c r="L7" s="3">
        <f>$F7*E$11^$H7</f>
        <v>1650</v>
      </c>
      <c r="M7" s="3">
        <f>$F7*F$11^$H7</f>
        <v>1650</v>
      </c>
    </row>
    <row r="8" spans="1:14" ht="15.75" customHeight="1">
      <c r="A8" s="2">
        <v>6</v>
      </c>
      <c r="B8" s="3">
        <v>1</v>
      </c>
      <c r="C8" s="3">
        <f>B8+(C7*$C$11)</f>
        <v>7</v>
      </c>
      <c r="D8" s="3">
        <f>C8+(D7*$D$11)</f>
        <v>28</v>
      </c>
      <c r="E8" s="3">
        <f>D8+(E7*$E$11)</f>
        <v>466</v>
      </c>
      <c r="F8" s="3">
        <f>E8+(F7*$F$11)</f>
        <v>2116</v>
      </c>
      <c r="H8" s="2" t="s">
        <v>11</v>
      </c>
      <c r="I8" s="3">
        <f>SUM(I2:I7)</f>
        <v>1268</v>
      </c>
      <c r="J8" s="3">
        <f>SUM(J2:J7)</f>
        <v>1268</v>
      </c>
      <c r="K8" s="3">
        <f>SUM(K2:K7)</f>
        <v>1268</v>
      </c>
      <c r="L8" s="3">
        <f>SUM(L2:L7)</f>
        <v>4446</v>
      </c>
      <c r="M8" s="3">
        <f>SUM(M2:M7)</f>
        <v>4446</v>
      </c>
    </row>
    <row r="9" spans="1:14" ht="15.75" customHeight="1">
      <c r="A9" s="2"/>
      <c r="B9" s="3"/>
      <c r="C9" s="3"/>
      <c r="D9" s="3"/>
      <c r="E9" s="3"/>
      <c r="F9" s="3"/>
      <c r="H9" s="4" t="s">
        <v>12</v>
      </c>
      <c r="I9" s="5">
        <f>I8/$F$8</f>
        <v>0.59924385633270316</v>
      </c>
      <c r="J9" s="5">
        <f t="shared" ref="J9:M9" si="0">J8/$F$8</f>
        <v>0.59924385633270316</v>
      </c>
      <c r="K9" s="5">
        <f t="shared" si="0"/>
        <v>0.59924385633270316</v>
      </c>
      <c r="L9" s="5">
        <f t="shared" si="0"/>
        <v>2.1011342155009451</v>
      </c>
      <c r="M9" s="5">
        <f t="shared" si="0"/>
        <v>2.1011342155009451</v>
      </c>
    </row>
    <row r="10" spans="1:14" ht="15.75" customHeight="1">
      <c r="A10" s="23"/>
      <c r="B10" s="23"/>
      <c r="C10" s="23"/>
      <c r="D10" s="23"/>
      <c r="E10" s="23"/>
      <c r="F10" s="23"/>
      <c r="H10" s="4" t="s">
        <v>13</v>
      </c>
      <c r="I10" s="5">
        <f>I9-$D12</f>
        <v>0.20935727788279768</v>
      </c>
      <c r="J10" s="5">
        <f>J9-$D12</f>
        <v>0.20935727788279768</v>
      </c>
      <c r="K10" s="5">
        <f>K9-$D12</f>
        <v>0.20935727788279768</v>
      </c>
      <c r="L10" s="5">
        <f>L9-$E12</f>
        <v>1.3213610586011342</v>
      </c>
      <c r="M10" s="5">
        <f>M9-$F12</f>
        <v>1.3213610586011342</v>
      </c>
      <c r="N10" s="23">
        <f>SUM(I9:M9)</f>
        <v>6</v>
      </c>
    </row>
    <row r="11" spans="1:14" ht="15.75" customHeight="1">
      <c r="A11" t="s">
        <v>38</v>
      </c>
      <c r="B11" s="6">
        <v>1</v>
      </c>
      <c r="C11" s="6">
        <v>1</v>
      </c>
      <c r="D11" s="6">
        <v>1</v>
      </c>
      <c r="E11" s="6">
        <v>2</v>
      </c>
      <c r="F11" s="6">
        <v>2</v>
      </c>
      <c r="H11" s="4" t="s">
        <v>14</v>
      </c>
      <c r="I11" s="5">
        <f>I9/$F$16</f>
        <v>1.5369696969696969</v>
      </c>
      <c r="J11" s="5">
        <f>J9/$F$16</f>
        <v>1.5369696969696969</v>
      </c>
      <c r="K11" s="5">
        <f>K9/$F$16</f>
        <v>1.5369696969696969</v>
      </c>
      <c r="L11" s="5">
        <f>L9/$F$16</f>
        <v>5.3890909090909087</v>
      </c>
      <c r="M11" s="5">
        <f>M9/$F$16</f>
        <v>5.3890909090909087</v>
      </c>
    </row>
    <row r="12" spans="1:14" ht="15.75" customHeight="1">
      <c r="A12" t="s">
        <v>39</v>
      </c>
      <c r="B12" s="23">
        <f>$F$7/$F$8</f>
        <v>0.38988657844990549</v>
      </c>
      <c r="C12" s="23">
        <f t="shared" ref="C12:D12" si="1">$F$7/$F$8</f>
        <v>0.38988657844990549</v>
      </c>
      <c r="D12" s="23">
        <f t="shared" si="1"/>
        <v>0.38988657844990549</v>
      </c>
      <c r="E12" s="23">
        <f>D12*E11</f>
        <v>0.77977315689981097</v>
      </c>
      <c r="F12" s="23">
        <f>D12*F11</f>
        <v>0.77977315689981097</v>
      </c>
      <c r="H12" s="4" t="s">
        <v>15</v>
      </c>
      <c r="I12" s="5">
        <f>I11-B11</f>
        <v>0.53696969696969687</v>
      </c>
      <c r="J12" s="5">
        <f>J11-C11</f>
        <v>0.53696969696969687</v>
      </c>
      <c r="K12" s="5">
        <f>K11-D11</f>
        <v>0.53696969696969687</v>
      </c>
      <c r="L12" s="5">
        <f>L11-E11</f>
        <v>3.3890909090909087</v>
      </c>
      <c r="M12" s="5">
        <f>M11-F11</f>
        <v>3.3890909090909087</v>
      </c>
    </row>
    <row r="15" spans="1:14" ht="12.75">
      <c r="E15" t="s">
        <v>37</v>
      </c>
      <c r="F15">
        <f>A8*B11/B12</f>
        <v>15.389090909090909</v>
      </c>
    </row>
    <row r="16" spans="1:14" ht="12.75">
      <c r="E16" t="s">
        <v>35</v>
      </c>
      <c r="F16" s="24">
        <f>A8/F15</f>
        <v>0.38988657844990549</v>
      </c>
    </row>
    <row r="17" spans="5:6" ht="12.75">
      <c r="E17" t="s">
        <v>36</v>
      </c>
      <c r="F17">
        <f>(A8-1)/F15</f>
        <v>0.32490548204158792</v>
      </c>
    </row>
    <row r="18" spans="5:6" ht="12.75"/>
    <row r="19" spans="5:6" ht="12.75"/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N16"/>
  <sheetViews>
    <sheetView workbookViewId="0">
      <selection activeCell="J15" sqref="J15"/>
    </sheetView>
  </sheetViews>
  <sheetFormatPr defaultColWidth="12.5703125" defaultRowHeight="15.75" customHeight="1"/>
  <sheetData>
    <row r="1" spans="1:14" ht="30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H1" s="1"/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</row>
    <row r="2" spans="1:14" ht="15.75" customHeight="1">
      <c r="A2" s="2">
        <v>0</v>
      </c>
      <c r="B2" s="3">
        <v>1</v>
      </c>
      <c r="C2" s="3">
        <v>1</v>
      </c>
      <c r="D2" s="3">
        <v>1</v>
      </c>
      <c r="E2" s="3">
        <v>1</v>
      </c>
      <c r="F2" s="3">
        <v>1</v>
      </c>
      <c r="H2" s="2">
        <v>6</v>
      </c>
      <c r="I2" s="3">
        <f>F2*B$11^$H2</f>
        <v>1</v>
      </c>
      <c r="J2" s="3">
        <f>$F2*C$11^$H2</f>
        <v>1</v>
      </c>
      <c r="K2" s="3">
        <f>$F2*D$11^$H2</f>
        <v>64</v>
      </c>
      <c r="L2" s="3">
        <f>$F2*E$11^$H2</f>
        <v>729</v>
      </c>
      <c r="M2" s="3">
        <f>($E2+F2)*F$11^$H2</f>
        <v>128</v>
      </c>
    </row>
    <row r="3" spans="1:14" ht="15.75" customHeight="1">
      <c r="A3" s="2">
        <v>1</v>
      </c>
      <c r="B3" s="3">
        <v>1</v>
      </c>
      <c r="C3" s="3">
        <f>B3+(C2*$C$11)</f>
        <v>2</v>
      </c>
      <c r="D3" s="3">
        <f>C3+(D2*$D$11)</f>
        <v>4</v>
      </c>
      <c r="E3" s="3">
        <f>D3+(E2*$E$11)</f>
        <v>7</v>
      </c>
      <c r="F3" s="3">
        <f>E3+((F2+E2)*$F$11)</f>
        <v>11</v>
      </c>
      <c r="H3" s="2">
        <v>5</v>
      </c>
      <c r="I3" s="3">
        <f>F3*B$11^$H3</f>
        <v>11</v>
      </c>
      <c r="J3" s="3">
        <f>$F3*C$11^$H3</f>
        <v>11</v>
      </c>
      <c r="K3" s="3">
        <f>$F3*D$11^$H3</f>
        <v>352</v>
      </c>
      <c r="L3" s="3">
        <f>$F3*E$11^$H3</f>
        <v>2673</v>
      </c>
      <c r="M3" s="3">
        <f>($E3+F3)*F$11^$H3</f>
        <v>576</v>
      </c>
    </row>
    <row r="4" spans="1:14" ht="15.75" customHeight="1">
      <c r="A4" s="2">
        <v>2</v>
      </c>
      <c r="B4" s="3">
        <v>1</v>
      </c>
      <c r="C4" s="3">
        <f>B4+(C3*$C$11)</f>
        <v>3</v>
      </c>
      <c r="D4" s="3">
        <f>C4+(D3*$D$11)</f>
        <v>11</v>
      </c>
      <c r="E4" s="3">
        <f>D4+(E3*$E$11)</f>
        <v>32</v>
      </c>
      <c r="F4" s="3">
        <f>E4+((F3+E3)*$F$11)</f>
        <v>68</v>
      </c>
      <c r="H4" s="2">
        <v>4</v>
      </c>
      <c r="I4" s="3">
        <f>F4*B$11^$H4</f>
        <v>68</v>
      </c>
      <c r="J4" s="3">
        <f>$F4*C$11^$H4</f>
        <v>68</v>
      </c>
      <c r="K4" s="3">
        <f>$F4*D$11^$H4</f>
        <v>1088</v>
      </c>
      <c r="L4" s="3">
        <f>$F4*E$11^$H4</f>
        <v>5508</v>
      </c>
      <c r="M4" s="3">
        <f>($E4+F4)*F$11^$H4</f>
        <v>1600</v>
      </c>
    </row>
    <row r="5" spans="1:14" ht="15.75" customHeight="1">
      <c r="A5" s="2">
        <v>3</v>
      </c>
      <c r="B5" s="3">
        <v>1</v>
      </c>
      <c r="C5" s="3">
        <f>B5+(C4*$C$11)</f>
        <v>4</v>
      </c>
      <c r="D5" s="3">
        <f>C5+(D4*$D$11)</f>
        <v>26</v>
      </c>
      <c r="E5" s="3">
        <f>D5+(E4*$E$11)</f>
        <v>122</v>
      </c>
      <c r="F5" s="3">
        <f>E5+((F4+E4)*$F$11)</f>
        <v>322</v>
      </c>
      <c r="H5" s="2">
        <v>3</v>
      </c>
      <c r="I5" s="3">
        <f>F5*B$11^$H5</f>
        <v>322</v>
      </c>
      <c r="J5" s="3">
        <f>$F5*C$11^$H5</f>
        <v>322</v>
      </c>
      <c r="K5" s="3">
        <f>$F5*D$11^$H5</f>
        <v>2576</v>
      </c>
      <c r="L5" s="3">
        <f>$F5*E$11^$H5</f>
        <v>8694</v>
      </c>
      <c r="M5" s="3">
        <f>($E5+F5)*F$11^$H5</f>
        <v>3552</v>
      </c>
    </row>
    <row r="6" spans="1:14" ht="15.75" customHeight="1">
      <c r="A6" s="2">
        <v>4</v>
      </c>
      <c r="B6" s="3">
        <v>1</v>
      </c>
      <c r="C6" s="3">
        <f>B6+(C5*$C$11)</f>
        <v>5</v>
      </c>
      <c r="D6" s="3">
        <f>C6+(D5*$D$11)</f>
        <v>57</v>
      </c>
      <c r="E6" s="3">
        <f>D6+(E5*$E$11)</f>
        <v>423</v>
      </c>
      <c r="F6" s="3">
        <f>E6+((F5+E5)*$F$11)</f>
        <v>1311</v>
      </c>
      <c r="H6" s="2">
        <v>2</v>
      </c>
      <c r="I6" s="3">
        <f>F6*B$11^$H6</f>
        <v>1311</v>
      </c>
      <c r="J6" s="3">
        <f>$F6*C$11^$H6</f>
        <v>1311</v>
      </c>
      <c r="K6" s="3">
        <f>$F6*D$11^$H6</f>
        <v>5244</v>
      </c>
      <c r="L6" s="3">
        <f>$F6*E$11^$H6</f>
        <v>11799</v>
      </c>
      <c r="M6" s="3">
        <f>($E6+F6)*F$11^$H6</f>
        <v>6936</v>
      </c>
    </row>
    <row r="7" spans="1:14" ht="15.75" customHeight="1">
      <c r="A7" s="2">
        <v>5</v>
      </c>
      <c r="B7" s="3">
        <v>1</v>
      </c>
      <c r="C7" s="3">
        <f>B7+(C6*$C$11)</f>
        <v>6</v>
      </c>
      <c r="D7" s="3">
        <f>C7+(D6*$D$11)</f>
        <v>120</v>
      </c>
      <c r="E7" s="3">
        <f>D7+(E6*$E$11)</f>
        <v>1389</v>
      </c>
      <c r="F7" s="3">
        <f>E7+((F6+E6)*$F$11)</f>
        <v>4857</v>
      </c>
      <c r="H7" s="2">
        <v>1</v>
      </c>
      <c r="I7" s="3">
        <f>F7*B$11^$H7</f>
        <v>4857</v>
      </c>
      <c r="J7" s="3">
        <f>$F7*C$11^$H7</f>
        <v>4857</v>
      </c>
      <c r="K7" s="3">
        <f>$F7*D$11^$H7</f>
        <v>9714</v>
      </c>
      <c r="L7" s="3">
        <f>$F7*E$11^$H7</f>
        <v>14571</v>
      </c>
      <c r="M7" s="3">
        <f>($E7+F7)*F$11^$H7</f>
        <v>12492</v>
      </c>
    </row>
    <row r="8" spans="1:14" ht="15.75" customHeight="1">
      <c r="A8" s="2">
        <v>6</v>
      </c>
      <c r="B8" s="3">
        <v>1</v>
      </c>
      <c r="C8" s="3">
        <f>B8+(C7*$C$11)</f>
        <v>7</v>
      </c>
      <c r="D8" s="3">
        <f>C8+(D7*$D$11)</f>
        <v>247</v>
      </c>
      <c r="E8" s="3">
        <f>D8+(E7*$E$11)</f>
        <v>4414</v>
      </c>
      <c r="F8" s="3">
        <f>E8+((F7+E7)*$F$11)</f>
        <v>16906</v>
      </c>
      <c r="H8" s="2"/>
      <c r="I8" s="3"/>
      <c r="J8" s="3"/>
      <c r="K8" s="3"/>
      <c r="L8" s="3"/>
      <c r="M8" s="3"/>
    </row>
    <row r="9" spans="1:14" ht="15.75" customHeight="1">
      <c r="A9" s="23"/>
      <c r="B9" s="23"/>
      <c r="C9" s="23"/>
      <c r="D9" s="23"/>
      <c r="E9" s="23"/>
      <c r="F9" s="23"/>
      <c r="G9" s="8"/>
      <c r="H9" s="2" t="s">
        <v>11</v>
      </c>
      <c r="I9" s="3">
        <f>SUM(I2:I8)</f>
        <v>6570</v>
      </c>
      <c r="J9" s="3">
        <f>SUM(J2:J8)</f>
        <v>6570</v>
      </c>
      <c r="K9" s="3">
        <f>SUM(K2:K8)</f>
        <v>19038</v>
      </c>
      <c r="L9" s="3">
        <f>SUM(L2:L8)</f>
        <v>43974</v>
      </c>
      <c r="M9" s="3">
        <f>SUM(M2:M8)</f>
        <v>25284</v>
      </c>
    </row>
    <row r="10" spans="1:14" ht="12.75">
      <c r="H10" s="4" t="s">
        <v>12</v>
      </c>
      <c r="I10" s="5">
        <f>I9/$F$8</f>
        <v>0.38861942505619307</v>
      </c>
      <c r="J10" s="5">
        <f>J9/$F$8</f>
        <v>0.38861942505619307</v>
      </c>
      <c r="K10" s="5">
        <f>K9/$F$8</f>
        <v>1.1261090737016444</v>
      </c>
      <c r="L10" s="5">
        <f>L9/$F$8</f>
        <v>2.6010883709925472</v>
      </c>
      <c r="M10" s="5">
        <f>M9/$F$8</f>
        <v>1.4955637051934225</v>
      </c>
      <c r="N10" s="26">
        <f>SUM(I10:M10)</f>
        <v>6</v>
      </c>
    </row>
    <row r="11" spans="1:14" ht="12.75">
      <c r="A11" t="s">
        <v>38</v>
      </c>
      <c r="B11" s="6">
        <v>1</v>
      </c>
      <c r="C11" s="6">
        <v>1</v>
      </c>
      <c r="D11" s="6">
        <v>2</v>
      </c>
      <c r="E11" s="6">
        <v>3</v>
      </c>
      <c r="F11" s="6">
        <v>2</v>
      </c>
      <c r="H11" s="4" t="s">
        <v>13</v>
      </c>
      <c r="I11" s="5">
        <f t="shared" ref="I11:K11" si="0">I10-$D12</f>
        <v>0.10132497338223118</v>
      </c>
      <c r="J11" s="5">
        <f t="shared" si="0"/>
        <v>0.10132497338223118</v>
      </c>
      <c r="K11" s="5">
        <f t="shared" si="0"/>
        <v>0.83881462202768242</v>
      </c>
      <c r="L11" s="5">
        <f>L10-$E12</f>
        <v>1.7392050159706616</v>
      </c>
      <c r="M11" s="5">
        <f>M10-$F12</f>
        <v>0.75665444220986644</v>
      </c>
    </row>
    <row r="12" spans="1:14" ht="12.75">
      <c r="A12" t="s">
        <v>21</v>
      </c>
      <c r="B12" s="23">
        <f>F7/F8</f>
        <v>0.28729445167396189</v>
      </c>
      <c r="C12" s="23">
        <f>F7/F8</f>
        <v>0.28729445167396189</v>
      </c>
      <c r="D12" s="23">
        <f>F7/F8</f>
        <v>0.28729445167396189</v>
      </c>
      <c r="E12" s="23">
        <f>D12*E11</f>
        <v>0.86188335502188562</v>
      </c>
      <c r="F12" s="23">
        <f>F13</f>
        <v>0.73890926298355608</v>
      </c>
      <c r="H12" s="4" t="s">
        <v>14</v>
      </c>
      <c r="I12" s="5">
        <f>I10/$F$15</f>
        <v>1.352686843730698</v>
      </c>
      <c r="J12" s="5">
        <f>J10/$F$15</f>
        <v>1.352686843730698</v>
      </c>
      <c r="K12" s="5">
        <f>K10/$F$15</f>
        <v>3.9197035206917854</v>
      </c>
      <c r="L12" s="5">
        <f>L10/$F$15</f>
        <v>9.0537368746139606</v>
      </c>
      <c r="M12" s="5">
        <f>M10/$F$15</f>
        <v>5.2056825200741201</v>
      </c>
    </row>
    <row r="13" spans="1:14" ht="12.75">
      <c r="A13" t="s">
        <v>40</v>
      </c>
      <c r="B13">
        <f>B12</f>
        <v>0.28729445167396189</v>
      </c>
      <c r="C13">
        <f>B13*C11</f>
        <v>0.28729445167396189</v>
      </c>
      <c r="D13">
        <f t="shared" ref="D13:E13" si="1">C13*D11</f>
        <v>0.57458890334792379</v>
      </c>
      <c r="E13">
        <f t="shared" si="1"/>
        <v>1.7237667100437712</v>
      </c>
      <c r="F13">
        <f>(E7+F7)/F8*F11</f>
        <v>0.73890926298355608</v>
      </c>
      <c r="H13" s="4" t="s">
        <v>15</v>
      </c>
      <c r="I13" s="5">
        <f t="shared" ref="I13:M13" si="2">I12-B11</f>
        <v>0.35268684373069803</v>
      </c>
      <c r="J13" s="5">
        <f t="shared" si="2"/>
        <v>0.35268684373069803</v>
      </c>
      <c r="K13" s="5">
        <f t="shared" si="2"/>
        <v>1.9197035206917854</v>
      </c>
      <c r="L13" s="5">
        <f t="shared" si="2"/>
        <v>6.0537368746139606</v>
      </c>
      <c r="M13" s="5">
        <f t="shared" si="2"/>
        <v>3.2056825200741201</v>
      </c>
    </row>
    <row r="14" spans="1:14" ht="12.75">
      <c r="E14" t="s">
        <v>37</v>
      </c>
      <c r="F14">
        <f>A8*B8/B13</f>
        <v>20.88449660284126</v>
      </c>
    </row>
    <row r="15" spans="1:14" ht="15.75" customHeight="1">
      <c r="E15" t="s">
        <v>35</v>
      </c>
      <c r="F15">
        <f>A8/F14</f>
        <v>0.28729445167396189</v>
      </c>
    </row>
    <row r="16" spans="1:14" ht="15.75" customHeight="1">
      <c r="E16" t="s">
        <v>36</v>
      </c>
      <c r="F16">
        <f>(A8-1)/F14</f>
        <v>0.23941204306163491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12"/>
  <sheetViews>
    <sheetView workbookViewId="0">
      <selection activeCell="H11" sqref="H11"/>
    </sheetView>
  </sheetViews>
  <sheetFormatPr defaultColWidth="12.5703125" defaultRowHeight="15.75" customHeight="1"/>
  <sheetData>
    <row r="1" spans="1:9" ht="15">
      <c r="A1" s="9"/>
      <c r="B1" s="27" t="s">
        <v>17</v>
      </c>
      <c r="C1" s="28"/>
      <c r="D1" s="28"/>
      <c r="E1" s="28"/>
      <c r="F1" s="29"/>
      <c r="H1" t="s">
        <v>35</v>
      </c>
      <c r="I1" s="7">
        <f>I6/I4</f>
        <v>0.31132075471698106</v>
      </c>
    </row>
    <row r="2" spans="1:9" ht="15">
      <c r="A2" s="1" t="s">
        <v>18</v>
      </c>
      <c r="B2" s="1" t="s">
        <v>6</v>
      </c>
      <c r="C2" s="1" t="s">
        <v>7</v>
      </c>
      <c r="D2" s="1" t="s">
        <v>8</v>
      </c>
      <c r="E2" s="1" t="s">
        <v>9</v>
      </c>
      <c r="F2" s="1" t="s">
        <v>10</v>
      </c>
      <c r="H2" s="25" t="s">
        <v>36</v>
      </c>
      <c r="I2" s="7">
        <f>(I6-1)/I4</f>
        <v>0.28301886792452824</v>
      </c>
    </row>
    <row r="3" spans="1:9" ht="15.75" customHeight="1">
      <c r="A3" s="1" t="s">
        <v>20</v>
      </c>
      <c r="B3" s="10">
        <v>1</v>
      </c>
      <c r="C3" s="10">
        <v>1</v>
      </c>
      <c r="D3" s="10">
        <v>1</v>
      </c>
      <c r="E3" s="10">
        <v>2</v>
      </c>
      <c r="F3" s="10">
        <v>3</v>
      </c>
    </row>
    <row r="4" spans="1:9" ht="15.75" customHeight="1">
      <c r="A4" s="21" t="s">
        <v>21</v>
      </c>
      <c r="B4" s="10">
        <f t="shared" ref="B4:F4" si="0">$I$1*B3</f>
        <v>0.31132075471698106</v>
      </c>
      <c r="C4" s="10">
        <f t="shared" si="0"/>
        <v>0.31132075471698106</v>
      </c>
      <c r="D4" s="10">
        <f t="shared" si="0"/>
        <v>0.31132075471698106</v>
      </c>
      <c r="E4" s="10">
        <f t="shared" si="0"/>
        <v>0.62264150943396213</v>
      </c>
      <c r="F4" s="10">
        <f t="shared" si="0"/>
        <v>0.93396226415094319</v>
      </c>
      <c r="H4" t="s">
        <v>41</v>
      </c>
      <c r="I4">
        <f>I6*I5+B3*B3/I5+C3*C3/I5+D3*D3/I5+E3*E3/I5</f>
        <v>35.333333333333343</v>
      </c>
    </row>
    <row r="5" spans="1:9" ht="15.75" customHeight="1">
      <c r="A5" s="11" t="s">
        <v>22</v>
      </c>
      <c r="B5" s="10">
        <f t="shared" ref="B5:F5" si="1">$I$2*B3</f>
        <v>0.28301886792452824</v>
      </c>
      <c r="C5" s="10">
        <f t="shared" si="1"/>
        <v>0.28301886792452824</v>
      </c>
      <c r="D5" s="10">
        <f t="shared" si="1"/>
        <v>0.28301886792452824</v>
      </c>
      <c r="E5" s="10">
        <f t="shared" si="1"/>
        <v>0.56603773584905648</v>
      </c>
      <c r="F5" s="10">
        <f t="shared" si="1"/>
        <v>0.84905660377358472</v>
      </c>
      <c r="H5" s="24" t="s">
        <v>43</v>
      </c>
      <c r="I5">
        <f>MAX(B3:F3)</f>
        <v>3</v>
      </c>
    </row>
    <row r="6" spans="1:9" ht="15.75" customHeight="1">
      <c r="A6" s="1" t="s">
        <v>12</v>
      </c>
      <c r="B6" s="12">
        <f t="shared" ref="B6:F6" si="2">B4/(1-B5)</f>
        <v>0.43421052631578932</v>
      </c>
      <c r="C6" s="12">
        <f t="shared" si="2"/>
        <v>0.43421052631578932</v>
      </c>
      <c r="D6" s="10">
        <f t="shared" si="2"/>
        <v>0.43421052631578932</v>
      </c>
      <c r="E6" s="10">
        <f t="shared" si="2"/>
        <v>1.4347826086956514</v>
      </c>
      <c r="F6" s="10">
        <f t="shared" si="2"/>
        <v>6.1874999999999911</v>
      </c>
      <c r="G6" s="26"/>
      <c r="H6" s="24" t="s">
        <v>42</v>
      </c>
      <c r="I6">
        <v>11</v>
      </c>
    </row>
    <row r="7" spans="1:9" ht="15.75" customHeight="1">
      <c r="A7" s="1" t="s">
        <v>13</v>
      </c>
      <c r="B7" s="12">
        <f t="shared" ref="B7:F7" si="3">B6-B4</f>
        <v>0.12288977159880826</v>
      </c>
      <c r="C7" s="12">
        <f t="shared" si="3"/>
        <v>0.12288977159880826</v>
      </c>
      <c r="D7" s="10">
        <f t="shared" si="3"/>
        <v>0.12288977159880826</v>
      </c>
      <c r="E7" s="10">
        <f t="shared" si="3"/>
        <v>0.81214109926168931</v>
      </c>
      <c r="F7" s="10">
        <f t="shared" si="3"/>
        <v>5.253537735849048</v>
      </c>
    </row>
    <row r="8" spans="1:9" ht="15.75" customHeight="1">
      <c r="A8" s="1" t="s">
        <v>14</v>
      </c>
      <c r="B8" s="12">
        <f t="shared" ref="B8:F8" si="4">B6/$I$1</f>
        <v>1.3947368421052631</v>
      </c>
      <c r="C8" s="12">
        <f t="shared" si="4"/>
        <v>1.3947368421052631</v>
      </c>
      <c r="D8" s="12">
        <f t="shared" si="4"/>
        <v>1.3947368421052631</v>
      </c>
      <c r="E8" s="12">
        <f t="shared" si="4"/>
        <v>4.6086956521739113</v>
      </c>
      <c r="F8" s="12">
        <f t="shared" si="4"/>
        <v>19.874999999999975</v>
      </c>
    </row>
    <row r="9" spans="1:9" ht="15.75" customHeight="1">
      <c r="A9" s="1" t="s">
        <v>15</v>
      </c>
      <c r="B9" s="12">
        <f t="shared" ref="B9:F9" si="5">B8-B3</f>
        <v>0.39473684210526305</v>
      </c>
      <c r="C9" s="12">
        <f t="shared" si="5"/>
        <v>0.39473684210526305</v>
      </c>
      <c r="D9" s="12">
        <f t="shared" si="5"/>
        <v>0.39473684210526305</v>
      </c>
      <c r="E9" s="12">
        <f t="shared" si="5"/>
        <v>2.6086956521739113</v>
      </c>
      <c r="F9" s="12">
        <f t="shared" si="5"/>
        <v>16.874999999999975</v>
      </c>
    </row>
    <row r="12" spans="1:9" ht="15.75" customHeight="1">
      <c r="A12" s="24"/>
    </row>
  </sheetData>
  <mergeCells count="1">
    <mergeCell ref="B1:F1"/>
  </mergeCell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9"/>
  <sheetViews>
    <sheetView workbookViewId="0">
      <selection activeCell="F6" sqref="F6"/>
    </sheetView>
  </sheetViews>
  <sheetFormatPr defaultColWidth="12.5703125" defaultRowHeight="15.75" customHeight="1"/>
  <sheetData>
    <row r="1" spans="1:12" ht="15">
      <c r="A1" s="15"/>
      <c r="B1" s="30" t="s">
        <v>23</v>
      </c>
      <c r="C1" s="28"/>
      <c r="D1" s="28"/>
      <c r="E1" s="28"/>
      <c r="F1" s="29"/>
      <c r="K1" s="6" t="s">
        <v>24</v>
      </c>
      <c r="L1" s="7">
        <v>3</v>
      </c>
    </row>
    <row r="2" spans="1:12" ht="15">
      <c r="A2" s="13" t="s">
        <v>25</v>
      </c>
      <c r="B2" s="2" t="s">
        <v>6</v>
      </c>
      <c r="C2" s="2" t="s">
        <v>7</v>
      </c>
      <c r="D2" s="2" t="s">
        <v>8</v>
      </c>
      <c r="E2" s="2" t="s">
        <v>9</v>
      </c>
      <c r="F2" s="2" t="s">
        <v>10</v>
      </c>
      <c r="K2" s="6" t="s">
        <v>26</v>
      </c>
      <c r="L2" s="7">
        <f>(6-1)/L4</f>
        <v>0.3125</v>
      </c>
    </row>
    <row r="3" spans="1:12" ht="15.75" customHeight="1">
      <c r="A3" s="13" t="s">
        <v>20</v>
      </c>
      <c r="B3" s="3">
        <v>1</v>
      </c>
      <c r="C3" s="3">
        <v>1</v>
      </c>
      <c r="D3" s="3">
        <v>1</v>
      </c>
      <c r="E3" s="3">
        <v>2</v>
      </c>
      <c r="F3" s="3">
        <v>3</v>
      </c>
      <c r="G3" s="8">
        <f>SUM(B3:F3)</f>
        <v>8</v>
      </c>
      <c r="K3" s="6" t="s">
        <v>27</v>
      </c>
      <c r="L3" s="7">
        <f>6/L4</f>
        <v>0.375</v>
      </c>
    </row>
    <row r="4" spans="1:12" ht="15.75" customHeight="1">
      <c r="A4" s="13" t="s">
        <v>21</v>
      </c>
      <c r="B4" s="14">
        <f t="shared" ref="B4:F4" si="0">B3/$G$3*$L$1</f>
        <v>0.375</v>
      </c>
      <c r="C4" s="14">
        <f t="shared" si="0"/>
        <v>0.375</v>
      </c>
      <c r="D4" s="14">
        <f t="shared" si="0"/>
        <v>0.375</v>
      </c>
      <c r="E4" s="14">
        <f t="shared" si="0"/>
        <v>0.75</v>
      </c>
      <c r="F4" s="14">
        <f t="shared" si="0"/>
        <v>1.125</v>
      </c>
      <c r="K4" s="6" t="s">
        <v>44</v>
      </c>
      <c r="L4">
        <f>6*B3/B4</f>
        <v>16</v>
      </c>
    </row>
    <row r="5" spans="1:12" ht="15.75" customHeight="1">
      <c r="A5" s="13" t="s">
        <v>22</v>
      </c>
      <c r="B5" s="14">
        <f t="shared" ref="B5:F5" si="1">$L$2*B3</f>
        <v>0.3125</v>
      </c>
      <c r="C5" s="14">
        <f t="shared" si="1"/>
        <v>0.3125</v>
      </c>
      <c r="D5" s="14">
        <f t="shared" si="1"/>
        <v>0.3125</v>
      </c>
      <c r="E5" s="14">
        <f t="shared" si="1"/>
        <v>0.625</v>
      </c>
      <c r="F5" s="14">
        <f t="shared" si="1"/>
        <v>0.9375</v>
      </c>
    </row>
    <row r="6" spans="1:12" ht="15.75" customHeight="1">
      <c r="A6" s="13" t="s">
        <v>12</v>
      </c>
      <c r="B6" s="14">
        <f t="shared" ref="B6:F6" si="2">B4/(1-B5)</f>
        <v>0.54545454545454541</v>
      </c>
      <c r="C6" s="14">
        <f t="shared" si="2"/>
        <v>0.54545454545454541</v>
      </c>
      <c r="D6" s="14">
        <f t="shared" si="2"/>
        <v>0.54545454545454541</v>
      </c>
      <c r="E6" s="14">
        <f t="shared" si="2"/>
        <v>2</v>
      </c>
      <c r="F6" s="14">
        <f t="shared" si="2"/>
        <v>18</v>
      </c>
    </row>
    <row r="7" spans="1:12" ht="15.75" customHeight="1">
      <c r="A7" s="13" t="s">
        <v>13</v>
      </c>
      <c r="B7" s="14">
        <f t="shared" ref="B7:F7" si="3">B6-B4</f>
        <v>0.17045454545454541</v>
      </c>
      <c r="C7" s="14">
        <f t="shared" si="3"/>
        <v>0.17045454545454541</v>
      </c>
      <c r="D7" s="14">
        <f t="shared" si="3"/>
        <v>0.17045454545454541</v>
      </c>
      <c r="E7" s="14">
        <f t="shared" si="3"/>
        <v>1.25</v>
      </c>
      <c r="F7" s="14">
        <f t="shared" si="3"/>
        <v>16.875</v>
      </c>
    </row>
    <row r="8" spans="1:12" ht="15.75" customHeight="1">
      <c r="A8" s="13" t="s">
        <v>14</v>
      </c>
      <c r="B8" s="14">
        <f t="shared" ref="B8:F8" si="4">B6/$L$3</f>
        <v>1.4545454545454544</v>
      </c>
      <c r="C8" s="14">
        <f t="shared" si="4"/>
        <v>1.4545454545454544</v>
      </c>
      <c r="D8" s="14">
        <f t="shared" si="4"/>
        <v>1.4545454545454544</v>
      </c>
      <c r="E8" s="14">
        <f t="shared" si="4"/>
        <v>5.333333333333333</v>
      </c>
      <c r="F8" s="14">
        <f t="shared" si="4"/>
        <v>48</v>
      </c>
    </row>
    <row r="9" spans="1:12" ht="15.75" customHeight="1">
      <c r="A9" s="13" t="s">
        <v>15</v>
      </c>
      <c r="B9" s="14">
        <f t="shared" ref="B9:F9" si="5">B8-B3</f>
        <v>0.45454545454545436</v>
      </c>
      <c r="C9" s="14">
        <f t="shared" si="5"/>
        <v>0.45454545454545436</v>
      </c>
      <c r="D9" s="14">
        <f t="shared" si="5"/>
        <v>0.45454545454545436</v>
      </c>
      <c r="E9" s="14">
        <f t="shared" si="5"/>
        <v>3.333333333333333</v>
      </c>
      <c r="F9" s="14">
        <f t="shared" si="5"/>
        <v>45</v>
      </c>
    </row>
  </sheetData>
  <mergeCells count="1">
    <mergeCell ref="B1:F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N50"/>
  <sheetViews>
    <sheetView tabSelected="1" topLeftCell="A28" zoomScale="85" zoomScaleNormal="85" workbookViewId="0">
      <selection activeCell="H51" sqref="H51"/>
    </sheetView>
  </sheetViews>
  <sheetFormatPr defaultColWidth="12.5703125" defaultRowHeight="15.75" customHeight="1"/>
  <sheetData>
    <row r="1" spans="1:14" ht="30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H1" s="1"/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</row>
    <row r="2" spans="1:14" ht="15.75" customHeight="1">
      <c r="A2" s="2">
        <v>0</v>
      </c>
      <c r="B2" s="3">
        <v>1</v>
      </c>
      <c r="C2" s="3">
        <v>1</v>
      </c>
      <c r="D2" s="3">
        <v>1</v>
      </c>
      <c r="E2" s="3">
        <v>1</v>
      </c>
      <c r="F2" s="3">
        <v>1</v>
      </c>
      <c r="H2" s="2">
        <v>11</v>
      </c>
      <c r="I2" s="3">
        <f>$F2*B$16^$H2</f>
        <v>1</v>
      </c>
      <c r="J2" s="3">
        <f t="shared" ref="J2:M12" si="0">$F2*C$16^$H2</f>
        <v>1</v>
      </c>
      <c r="K2" s="3">
        <f t="shared" si="0"/>
        <v>2048</v>
      </c>
      <c r="L2" s="3">
        <f t="shared" si="0"/>
        <v>177147</v>
      </c>
      <c r="M2" s="3">
        <f t="shared" si="0"/>
        <v>4194304</v>
      </c>
    </row>
    <row r="3" spans="1:14" ht="15.75" customHeight="1">
      <c r="A3" s="2">
        <v>1</v>
      </c>
      <c r="B3" s="3">
        <v>1</v>
      </c>
      <c r="C3" s="3">
        <f t="shared" ref="C3:C13" si="1">B3+(C2*$C$16)</f>
        <v>2</v>
      </c>
      <c r="D3" s="3">
        <f t="shared" ref="D3:D13" si="2">C3+(D2*$D$16)</f>
        <v>4</v>
      </c>
      <c r="E3" s="3">
        <f t="shared" ref="E3:E13" si="3">D3+(E2*$E$16)</f>
        <v>7</v>
      </c>
      <c r="F3" s="3">
        <f t="shared" ref="F3:F13" si="4">E3+(F2*$F$16)</f>
        <v>11</v>
      </c>
      <c r="H3" s="2">
        <v>10</v>
      </c>
      <c r="I3" s="3">
        <f>F3*B$16^H3</f>
        <v>11</v>
      </c>
      <c r="J3" s="3">
        <f t="shared" si="0"/>
        <v>11</v>
      </c>
      <c r="K3" s="3">
        <f t="shared" si="0"/>
        <v>11264</v>
      </c>
      <c r="L3" s="3">
        <f t="shared" si="0"/>
        <v>649539</v>
      </c>
      <c r="M3" s="3">
        <f t="shared" si="0"/>
        <v>11534336</v>
      </c>
    </row>
    <row r="4" spans="1:14" ht="15.75" customHeight="1">
      <c r="A4" s="2">
        <v>2</v>
      </c>
      <c r="B4" s="3">
        <v>1</v>
      </c>
      <c r="C4" s="3">
        <f t="shared" si="1"/>
        <v>3</v>
      </c>
      <c r="D4" s="3">
        <f t="shared" si="2"/>
        <v>11</v>
      </c>
      <c r="E4" s="3">
        <f t="shared" si="3"/>
        <v>32</v>
      </c>
      <c r="F4" s="3">
        <f t="shared" si="4"/>
        <v>76</v>
      </c>
      <c r="H4" s="2">
        <v>9</v>
      </c>
      <c r="I4" s="3">
        <f t="shared" ref="I4:I12" si="5">F4*B$16^H4</f>
        <v>76</v>
      </c>
      <c r="J4" s="3">
        <f t="shared" si="0"/>
        <v>76</v>
      </c>
      <c r="K4" s="3">
        <f t="shared" si="0"/>
        <v>38912</v>
      </c>
      <c r="L4" s="3">
        <f t="shared" si="0"/>
        <v>1495908</v>
      </c>
      <c r="M4" s="3">
        <f t="shared" si="0"/>
        <v>19922944</v>
      </c>
    </row>
    <row r="5" spans="1:14" ht="15.75" customHeight="1">
      <c r="A5" s="2">
        <v>3</v>
      </c>
      <c r="B5" s="3">
        <v>1</v>
      </c>
      <c r="C5" s="3">
        <f t="shared" si="1"/>
        <v>4</v>
      </c>
      <c r="D5" s="3">
        <f t="shared" si="2"/>
        <v>26</v>
      </c>
      <c r="E5" s="3">
        <f t="shared" si="3"/>
        <v>122</v>
      </c>
      <c r="F5" s="3">
        <f t="shared" si="4"/>
        <v>426</v>
      </c>
      <c r="H5" s="2">
        <v>8</v>
      </c>
      <c r="I5" s="3">
        <f t="shared" si="5"/>
        <v>426</v>
      </c>
      <c r="J5" s="3">
        <f t="shared" si="0"/>
        <v>426</v>
      </c>
      <c r="K5" s="3">
        <f t="shared" si="0"/>
        <v>109056</v>
      </c>
      <c r="L5" s="3">
        <f t="shared" si="0"/>
        <v>2794986</v>
      </c>
      <c r="M5" s="3">
        <f t="shared" si="0"/>
        <v>27918336</v>
      </c>
    </row>
    <row r="6" spans="1:14" ht="15.75" customHeight="1">
      <c r="A6" s="2">
        <v>4</v>
      </c>
      <c r="B6" s="3">
        <v>1</v>
      </c>
      <c r="C6" s="3">
        <f t="shared" si="1"/>
        <v>5</v>
      </c>
      <c r="D6" s="3">
        <f t="shared" si="2"/>
        <v>57</v>
      </c>
      <c r="E6" s="3">
        <f t="shared" si="3"/>
        <v>423</v>
      </c>
      <c r="F6" s="3">
        <f t="shared" si="4"/>
        <v>2127</v>
      </c>
      <c r="H6" s="2">
        <v>7</v>
      </c>
      <c r="I6" s="3">
        <f t="shared" si="5"/>
        <v>2127</v>
      </c>
      <c r="J6" s="3">
        <f t="shared" si="0"/>
        <v>2127</v>
      </c>
      <c r="K6" s="3">
        <f t="shared" si="0"/>
        <v>272256</v>
      </c>
      <c r="L6" s="3">
        <f t="shared" si="0"/>
        <v>4651749</v>
      </c>
      <c r="M6" s="3">
        <f t="shared" si="0"/>
        <v>34848768</v>
      </c>
    </row>
    <row r="7" spans="1:14" ht="15.75" customHeight="1">
      <c r="A7" s="2">
        <v>5</v>
      </c>
      <c r="B7" s="3">
        <v>1</v>
      </c>
      <c r="C7" s="3">
        <f t="shared" si="1"/>
        <v>6</v>
      </c>
      <c r="D7" s="3">
        <f t="shared" si="2"/>
        <v>120</v>
      </c>
      <c r="E7" s="3">
        <f t="shared" si="3"/>
        <v>1389</v>
      </c>
      <c r="F7" s="3">
        <f t="shared" si="4"/>
        <v>9897</v>
      </c>
      <c r="H7" s="2">
        <v>6</v>
      </c>
      <c r="I7" s="3">
        <f t="shared" si="5"/>
        <v>9897</v>
      </c>
      <c r="J7" s="3">
        <f t="shared" si="0"/>
        <v>9897</v>
      </c>
      <c r="K7" s="3">
        <f t="shared" si="0"/>
        <v>633408</v>
      </c>
      <c r="L7" s="3">
        <f t="shared" si="0"/>
        <v>7214913</v>
      </c>
      <c r="M7" s="3">
        <f t="shared" si="0"/>
        <v>40538112</v>
      </c>
    </row>
    <row r="8" spans="1:14" ht="15.75" customHeight="1">
      <c r="A8" s="2">
        <v>6</v>
      </c>
      <c r="B8" s="3">
        <v>1</v>
      </c>
      <c r="C8" s="3">
        <f t="shared" si="1"/>
        <v>7</v>
      </c>
      <c r="D8" s="3">
        <f t="shared" si="2"/>
        <v>247</v>
      </c>
      <c r="E8" s="3">
        <f t="shared" si="3"/>
        <v>4414</v>
      </c>
      <c r="F8" s="3">
        <f t="shared" si="4"/>
        <v>44002</v>
      </c>
      <c r="H8" s="2">
        <v>5</v>
      </c>
      <c r="I8" s="3">
        <f t="shared" si="5"/>
        <v>44002</v>
      </c>
      <c r="J8" s="3">
        <f t="shared" si="0"/>
        <v>44002</v>
      </c>
      <c r="K8" s="3">
        <f t="shared" si="0"/>
        <v>1408064</v>
      </c>
      <c r="L8" s="3">
        <f t="shared" si="0"/>
        <v>10692486</v>
      </c>
      <c r="M8" s="3">
        <f t="shared" si="0"/>
        <v>45058048</v>
      </c>
    </row>
    <row r="9" spans="1:14" ht="15.75" customHeight="1">
      <c r="A9" s="2">
        <v>7</v>
      </c>
      <c r="B9" s="3">
        <v>1</v>
      </c>
      <c r="C9" s="3">
        <f t="shared" si="1"/>
        <v>8</v>
      </c>
      <c r="D9" s="3">
        <f t="shared" si="2"/>
        <v>502</v>
      </c>
      <c r="E9" s="3">
        <f t="shared" si="3"/>
        <v>13744</v>
      </c>
      <c r="F9" s="3">
        <f t="shared" si="4"/>
        <v>189752</v>
      </c>
      <c r="H9" s="2">
        <v>4</v>
      </c>
      <c r="I9" s="3">
        <f t="shared" si="5"/>
        <v>189752</v>
      </c>
      <c r="J9" s="3">
        <f t="shared" si="0"/>
        <v>189752</v>
      </c>
      <c r="K9" s="3">
        <f t="shared" si="0"/>
        <v>3036032</v>
      </c>
      <c r="L9" s="3">
        <f t="shared" si="0"/>
        <v>15369912</v>
      </c>
      <c r="M9" s="3">
        <f t="shared" si="0"/>
        <v>48576512</v>
      </c>
    </row>
    <row r="10" spans="1:14" ht="15.75" customHeight="1">
      <c r="A10" s="2">
        <v>8</v>
      </c>
      <c r="B10" s="3">
        <v>1</v>
      </c>
      <c r="C10" s="3">
        <f t="shared" si="1"/>
        <v>9</v>
      </c>
      <c r="D10" s="3">
        <f t="shared" si="2"/>
        <v>1013</v>
      </c>
      <c r="E10" s="3">
        <f t="shared" si="3"/>
        <v>42245</v>
      </c>
      <c r="F10" s="3">
        <f t="shared" si="4"/>
        <v>801253</v>
      </c>
      <c r="H10" s="35">
        <v>3</v>
      </c>
      <c r="I10" s="36">
        <f t="shared" si="5"/>
        <v>801253</v>
      </c>
      <c r="J10" s="36">
        <f t="shared" si="0"/>
        <v>801253</v>
      </c>
      <c r="K10" s="36">
        <f t="shared" si="0"/>
        <v>6410024</v>
      </c>
      <c r="L10" s="36">
        <f t="shared" si="0"/>
        <v>21633831</v>
      </c>
      <c r="M10" s="36">
        <f t="shared" si="0"/>
        <v>51280192</v>
      </c>
    </row>
    <row r="11" spans="1:14" ht="15.75" customHeight="1">
      <c r="A11" s="35">
        <v>9</v>
      </c>
      <c r="B11" s="36">
        <v>1</v>
      </c>
      <c r="C11" s="3">
        <f t="shared" si="1"/>
        <v>10</v>
      </c>
      <c r="D11" s="3">
        <f t="shared" si="2"/>
        <v>2036</v>
      </c>
      <c r="E11" s="3">
        <f t="shared" si="3"/>
        <v>128771</v>
      </c>
      <c r="F11" s="3">
        <f t="shared" si="4"/>
        <v>3333783</v>
      </c>
      <c r="H11" s="37">
        <v>2</v>
      </c>
      <c r="I11" s="36">
        <f t="shared" si="5"/>
        <v>3333783</v>
      </c>
      <c r="J11" s="36">
        <f t="shared" si="0"/>
        <v>3333783</v>
      </c>
      <c r="K11" s="36">
        <f t="shared" si="0"/>
        <v>13335132</v>
      </c>
      <c r="L11" s="36">
        <f t="shared" si="0"/>
        <v>30004047</v>
      </c>
      <c r="M11" s="36">
        <f t="shared" si="0"/>
        <v>53340528</v>
      </c>
    </row>
    <row r="12" spans="1:14" ht="15.75" customHeight="1">
      <c r="A12" s="35">
        <v>10</v>
      </c>
      <c r="B12" s="36">
        <v>1</v>
      </c>
      <c r="C12" s="3">
        <f t="shared" si="1"/>
        <v>11</v>
      </c>
      <c r="D12" s="3">
        <f t="shared" si="2"/>
        <v>4083</v>
      </c>
      <c r="E12" s="3">
        <f t="shared" si="3"/>
        <v>390396</v>
      </c>
      <c r="F12" s="3">
        <f t="shared" si="4"/>
        <v>13725528</v>
      </c>
      <c r="H12" s="37">
        <v>1</v>
      </c>
      <c r="I12" s="36">
        <f t="shared" si="5"/>
        <v>13725528</v>
      </c>
      <c r="J12" s="36">
        <f t="shared" si="0"/>
        <v>13725528</v>
      </c>
      <c r="K12" s="36">
        <f t="shared" si="0"/>
        <v>27451056</v>
      </c>
      <c r="L12" s="36">
        <f t="shared" si="0"/>
        <v>41176584</v>
      </c>
      <c r="M12" s="36">
        <f t="shared" si="0"/>
        <v>54902112</v>
      </c>
    </row>
    <row r="13" spans="1:14" ht="15.75" customHeight="1">
      <c r="A13" s="35">
        <v>11</v>
      </c>
      <c r="B13" s="36">
        <v>1</v>
      </c>
      <c r="C13" s="3">
        <f t="shared" si="1"/>
        <v>12</v>
      </c>
      <c r="D13" s="3">
        <f t="shared" si="2"/>
        <v>8178</v>
      </c>
      <c r="E13" s="3">
        <f t="shared" si="3"/>
        <v>1179366</v>
      </c>
      <c r="F13" s="3">
        <f t="shared" si="4"/>
        <v>56081478</v>
      </c>
      <c r="H13" s="23"/>
      <c r="I13" s="23"/>
      <c r="J13" s="23"/>
      <c r="K13" s="23"/>
      <c r="L13" s="23"/>
      <c r="M13" s="23"/>
    </row>
    <row r="14" spans="1:14" ht="15.75" customHeight="1">
      <c r="H14" s="2" t="s">
        <v>11</v>
      </c>
      <c r="I14" s="3">
        <f>SUM(I2:I13)</f>
        <v>18106856</v>
      </c>
      <c r="J14" s="3">
        <f t="shared" ref="J14:M14" si="6">SUM(J2:J13)</f>
        <v>18106856</v>
      </c>
      <c r="K14" s="3">
        <f t="shared" si="6"/>
        <v>52707252</v>
      </c>
      <c r="L14" s="3">
        <f t="shared" si="6"/>
        <v>135861102</v>
      </c>
      <c r="M14" s="3">
        <f t="shared" si="6"/>
        <v>392114192</v>
      </c>
    </row>
    <row r="15" spans="1:14" ht="12.75">
      <c r="H15" s="4" t="s">
        <v>12</v>
      </c>
      <c r="I15" s="5">
        <f>I14/$F$13</f>
        <v>0.32286695439802782</v>
      </c>
      <c r="J15" s="5">
        <f t="shared" ref="J15:M15" si="7">J14/$F$13</f>
        <v>0.32286695439802782</v>
      </c>
      <c r="K15" s="5">
        <f t="shared" si="7"/>
        <v>0.93983350438802626</v>
      </c>
      <c r="L15" s="5">
        <f t="shared" si="7"/>
        <v>2.4225663596098519</v>
      </c>
      <c r="M15" s="5">
        <f t="shared" si="7"/>
        <v>6.9918662272060663</v>
      </c>
      <c r="N15" s="26">
        <f>SUM(I15:M15)</f>
        <v>11</v>
      </c>
    </row>
    <row r="16" spans="1:14" ht="12.75">
      <c r="A16" s="16" t="s">
        <v>20</v>
      </c>
      <c r="B16" s="17">
        <v>1</v>
      </c>
      <c r="C16" s="16">
        <v>1</v>
      </c>
      <c r="D16" s="16">
        <v>2</v>
      </c>
      <c r="E16" s="16">
        <v>3</v>
      </c>
      <c r="F16" s="16">
        <v>4</v>
      </c>
      <c r="H16" s="4" t="s">
        <v>13</v>
      </c>
      <c r="I16" s="5">
        <f>I15-B17</f>
        <v>7.8124331887258758E-2</v>
      </c>
      <c r="J16" s="5">
        <f>J15-C17</f>
        <v>7.8124331887258758E-2</v>
      </c>
      <c r="K16" s="5">
        <f>K15-D17</f>
        <v>0.45034825936648815</v>
      </c>
      <c r="L16" s="5">
        <f>L15-E17</f>
        <v>1.6883384920775448</v>
      </c>
      <c r="M16" s="5">
        <f>M15-F17</f>
        <v>6.0128957371629905</v>
      </c>
    </row>
    <row r="17" spans="1:13" ht="12.75">
      <c r="A17" s="16" t="s">
        <v>29</v>
      </c>
      <c r="B17" s="5">
        <f>F12/F13</f>
        <v>0.24474262251076906</v>
      </c>
      <c r="C17" s="5">
        <f t="shared" ref="C17:F17" si="8">$B$17*C16</f>
        <v>0.24474262251076906</v>
      </c>
      <c r="D17" s="5">
        <f t="shared" si="8"/>
        <v>0.48948524502153812</v>
      </c>
      <c r="E17" s="5">
        <f t="shared" si="8"/>
        <v>0.73422786753230718</v>
      </c>
      <c r="F17" s="5">
        <f t="shared" si="8"/>
        <v>0.97897049004307624</v>
      </c>
      <c r="H17" s="4" t="s">
        <v>14</v>
      </c>
      <c r="I17" s="5">
        <f>I15/$G$21</f>
        <v>1.3192101608040143</v>
      </c>
      <c r="J17" s="5">
        <f>J15/$G$21</f>
        <v>1.3192101608040143</v>
      </c>
      <c r="K17" s="5">
        <f>K15/$G$21</f>
        <v>3.8400892118685706</v>
      </c>
      <c r="L17" s="5">
        <f>L15/$G$21</f>
        <v>9.8984244540537887</v>
      </c>
      <c r="M17" s="5">
        <f>M15/$G$21</f>
        <v>28.568241017759025</v>
      </c>
    </row>
    <row r="18" spans="1:13" ht="12.75">
      <c r="H18" s="4" t="s">
        <v>15</v>
      </c>
      <c r="I18" s="5">
        <f>I17-B16</f>
        <v>0.31921016080401432</v>
      </c>
      <c r="J18" s="5">
        <f>J17-C16</f>
        <v>0.31921016080401432</v>
      </c>
      <c r="K18" s="5">
        <f>K17-D16</f>
        <v>1.8400892118685706</v>
      </c>
      <c r="L18" s="5">
        <f>L17-E16</f>
        <v>6.8984244540537887</v>
      </c>
      <c r="M18" s="5">
        <f>M17-F16</f>
        <v>24.568241017759025</v>
      </c>
    </row>
    <row r="20" spans="1:13" ht="12.75">
      <c r="A20" s="6" t="s">
        <v>30</v>
      </c>
      <c r="B20" s="6" t="s">
        <v>31</v>
      </c>
      <c r="C20" s="6" t="s">
        <v>32</v>
      </c>
      <c r="F20" s="16" t="s">
        <v>28</v>
      </c>
      <c r="G20" s="5">
        <f>8/B17</f>
        <v>32.687400003846847</v>
      </c>
    </row>
    <row r="21" spans="1:13" ht="12.75">
      <c r="A21" s="18">
        <f>G20</f>
        <v>32.687400003846847</v>
      </c>
      <c r="B21" s="23">
        <f>L25</f>
        <v>47</v>
      </c>
      <c r="C21" s="18">
        <f>L41</f>
        <v>33</v>
      </c>
      <c r="F21" s="16" t="s">
        <v>16</v>
      </c>
      <c r="G21" s="5">
        <f>8/G20</f>
        <v>0.24474262251076906</v>
      </c>
    </row>
    <row r="22" spans="1:13" ht="12.75">
      <c r="A22">
        <v>0</v>
      </c>
      <c r="B22" s="18">
        <f>(A21-B21)/A21*100</f>
        <v>-43.786290725076825</v>
      </c>
      <c r="C22" s="18">
        <f>(A21-C21)/A21*100</f>
        <v>-0.95633178569223842</v>
      </c>
    </row>
    <row r="25" spans="1:13" ht="15" customHeight="1">
      <c r="A25" s="9"/>
      <c r="B25" s="27" t="s">
        <v>17</v>
      </c>
      <c r="C25" s="33"/>
      <c r="D25" s="33"/>
      <c r="E25" s="33"/>
      <c r="F25" s="34"/>
      <c r="H25" s="6" t="s">
        <v>16</v>
      </c>
      <c r="I25" s="7">
        <f>11/L25</f>
        <v>0.23404255319148937</v>
      </c>
      <c r="K25" s="6" t="s">
        <v>33</v>
      </c>
      <c r="L25" s="8">
        <f>11*4+(1/2+1/2+2/2+2/2)</f>
        <v>47</v>
      </c>
    </row>
    <row r="26" spans="1:13" ht="15">
      <c r="A26" s="1" t="s">
        <v>18</v>
      </c>
      <c r="B26" s="1" t="s">
        <v>6</v>
      </c>
      <c r="C26" s="1" t="s">
        <v>7</v>
      </c>
      <c r="D26" s="1" t="s">
        <v>8</v>
      </c>
      <c r="E26" s="1" t="s">
        <v>9</v>
      </c>
      <c r="F26" s="1" t="s">
        <v>10</v>
      </c>
      <c r="H26" s="6" t="s">
        <v>19</v>
      </c>
      <c r="I26" s="7">
        <f>10/L25</f>
        <v>0.21276595744680851</v>
      </c>
    </row>
    <row r="27" spans="1:13" ht="15">
      <c r="A27" s="1" t="s">
        <v>20</v>
      </c>
      <c r="B27" s="19">
        <v>1</v>
      </c>
      <c r="C27" s="20">
        <v>1</v>
      </c>
      <c r="D27" s="20">
        <v>2</v>
      </c>
      <c r="E27" s="20">
        <v>2</v>
      </c>
      <c r="F27" s="20">
        <v>2</v>
      </c>
    </row>
    <row r="28" spans="1:13" ht="15.75" customHeight="1">
      <c r="A28" s="21" t="s">
        <v>21</v>
      </c>
      <c r="B28" s="12">
        <f t="shared" ref="B28:F28" si="9">$I$25*B27</f>
        <v>0.23404255319148937</v>
      </c>
      <c r="C28" s="12">
        <f t="shared" si="9"/>
        <v>0.23404255319148937</v>
      </c>
      <c r="D28" s="12">
        <f t="shared" si="9"/>
        <v>0.46808510638297873</v>
      </c>
      <c r="E28" s="12">
        <f t="shared" si="9"/>
        <v>0.46808510638297873</v>
      </c>
      <c r="F28" s="12">
        <f t="shared" si="9"/>
        <v>0.46808510638297873</v>
      </c>
    </row>
    <row r="29" spans="1:13">
      <c r="A29" s="11" t="s">
        <v>22</v>
      </c>
      <c r="B29" s="12">
        <f t="shared" ref="B29:F29" si="10">$I$26*B27</f>
        <v>0.21276595744680851</v>
      </c>
      <c r="C29" s="12">
        <f t="shared" si="10"/>
        <v>0.21276595744680851</v>
      </c>
      <c r="D29" s="12">
        <f t="shared" si="10"/>
        <v>0.42553191489361702</v>
      </c>
      <c r="E29" s="12">
        <f t="shared" si="10"/>
        <v>0.42553191489361702</v>
      </c>
      <c r="F29" s="12">
        <f t="shared" si="10"/>
        <v>0.42553191489361702</v>
      </c>
    </row>
    <row r="30" spans="1:13">
      <c r="A30" s="1" t="s">
        <v>12</v>
      </c>
      <c r="B30" s="12">
        <f t="shared" ref="B30:F30" si="11">B28/(1-B29)</f>
        <v>0.29729729729729731</v>
      </c>
      <c r="C30" s="12">
        <f t="shared" si="11"/>
        <v>0.29729729729729731</v>
      </c>
      <c r="D30" s="12">
        <f t="shared" si="11"/>
        <v>0.81481481481481477</v>
      </c>
      <c r="E30" s="12">
        <f t="shared" si="11"/>
        <v>0.81481481481481477</v>
      </c>
      <c r="F30" s="12">
        <f t="shared" si="11"/>
        <v>0.81481481481481477</v>
      </c>
      <c r="G30" s="26"/>
    </row>
    <row r="31" spans="1:13">
      <c r="A31" s="1" t="s">
        <v>13</v>
      </c>
      <c r="B31" s="12">
        <f t="shared" ref="B31:F31" si="12">B30-B28</f>
        <v>6.3254744105807947E-2</v>
      </c>
      <c r="C31" s="12">
        <f t="shared" si="12"/>
        <v>6.3254744105807947E-2</v>
      </c>
      <c r="D31" s="12">
        <f t="shared" si="12"/>
        <v>0.34672970843183604</v>
      </c>
      <c r="E31" s="12">
        <f t="shared" si="12"/>
        <v>0.34672970843183604</v>
      </c>
      <c r="F31" s="12">
        <f t="shared" si="12"/>
        <v>0.34672970843183604</v>
      </c>
    </row>
    <row r="32" spans="1:13">
      <c r="A32" s="1" t="s">
        <v>14</v>
      </c>
      <c r="B32" s="12">
        <f t="shared" ref="B32:F32" si="13">B30/$I$25</f>
        <v>1.2702702702702704</v>
      </c>
      <c r="C32" s="12">
        <f t="shared" si="13"/>
        <v>1.2702702702702704</v>
      </c>
      <c r="D32" s="12">
        <f t="shared" si="13"/>
        <v>3.4814814814814814</v>
      </c>
      <c r="E32" s="12">
        <f t="shared" si="13"/>
        <v>3.4814814814814814</v>
      </c>
      <c r="F32" s="12">
        <f t="shared" si="13"/>
        <v>3.4814814814814814</v>
      </c>
    </row>
    <row r="33" spans="1:12">
      <c r="A33" s="1" t="s">
        <v>15</v>
      </c>
      <c r="B33" s="12">
        <f t="shared" ref="B33:F33" si="14">B32-B27</f>
        <v>0.2702702702702704</v>
      </c>
      <c r="C33" s="12">
        <f t="shared" si="14"/>
        <v>0.2702702702702704</v>
      </c>
      <c r="D33" s="12">
        <f t="shared" si="14"/>
        <v>1.4814814814814814</v>
      </c>
      <c r="E33" s="12">
        <f t="shared" si="14"/>
        <v>1.4814814814814814</v>
      </c>
      <c r="F33" s="12">
        <f t="shared" si="14"/>
        <v>1.4814814814814814</v>
      </c>
    </row>
    <row r="41" spans="1:12" ht="12.75">
      <c r="K41" s="6" t="s">
        <v>34</v>
      </c>
      <c r="L41" s="18">
        <f>11/B45</f>
        <v>33</v>
      </c>
    </row>
    <row r="42" spans="1:12" ht="15" customHeight="1">
      <c r="A42" s="15"/>
      <c r="B42" s="30" t="s">
        <v>23</v>
      </c>
      <c r="C42" s="31"/>
      <c r="D42" s="31"/>
      <c r="E42" s="31"/>
      <c r="F42" s="32"/>
      <c r="K42" s="6" t="s">
        <v>24</v>
      </c>
      <c r="L42" s="22">
        <f>11*(5/(11+5-1))</f>
        <v>3.6666666666666665</v>
      </c>
    </row>
    <row r="43" spans="1:12" ht="15">
      <c r="A43" s="13" t="s">
        <v>25</v>
      </c>
      <c r="B43" s="2" t="s">
        <v>6</v>
      </c>
      <c r="C43" s="2" t="s">
        <v>7</v>
      </c>
      <c r="D43" s="2" t="s">
        <v>8</v>
      </c>
      <c r="E43" s="2" t="s">
        <v>9</v>
      </c>
      <c r="F43" s="2" t="s">
        <v>10</v>
      </c>
      <c r="K43" s="6" t="s">
        <v>26</v>
      </c>
      <c r="L43" s="22">
        <f>10/L41</f>
        <v>0.30303030303030304</v>
      </c>
    </row>
    <row r="44" spans="1:12">
      <c r="A44" s="13" t="s">
        <v>20</v>
      </c>
      <c r="B44" s="3">
        <v>1</v>
      </c>
      <c r="C44" s="3">
        <v>1</v>
      </c>
      <c r="D44" s="3">
        <v>2</v>
      </c>
      <c r="E44" s="3">
        <v>2</v>
      </c>
      <c r="F44" s="3">
        <v>2</v>
      </c>
      <c r="G44" s="8">
        <f>SUM(B44:F44)</f>
        <v>8</v>
      </c>
      <c r="K44" s="6" t="s">
        <v>27</v>
      </c>
      <c r="L44" s="22">
        <f>11/L41</f>
        <v>0.33333333333333331</v>
      </c>
    </row>
    <row r="45" spans="1:12">
      <c r="A45" s="13" t="s">
        <v>21</v>
      </c>
      <c r="B45" s="14">
        <f>B44/11*$L$42</f>
        <v>0.33333333333333331</v>
      </c>
      <c r="C45" s="14">
        <f>C44/11*$L$42</f>
        <v>0.33333333333333331</v>
      </c>
      <c r="D45" s="14">
        <f>D44/11*$L$42</f>
        <v>0.66666666666666663</v>
      </c>
      <c r="E45" s="14">
        <f>E44/11*$L$42</f>
        <v>0.66666666666666663</v>
      </c>
      <c r="F45" s="14">
        <f>F44/11*$L$42</f>
        <v>0.66666666666666663</v>
      </c>
    </row>
    <row r="46" spans="1:12">
      <c r="A46" s="13" t="s">
        <v>22</v>
      </c>
      <c r="B46" s="14">
        <f>$L$43*B44</f>
        <v>0.30303030303030304</v>
      </c>
      <c r="C46" s="14">
        <f>$L$43*C44</f>
        <v>0.30303030303030304</v>
      </c>
      <c r="D46" s="14">
        <f>$L$43*D44</f>
        <v>0.60606060606060608</v>
      </c>
      <c r="E46" s="14">
        <f>$L$43*E44</f>
        <v>0.60606060606060608</v>
      </c>
      <c r="F46" s="14">
        <f>$L$43*F44</f>
        <v>0.60606060606060608</v>
      </c>
    </row>
    <row r="47" spans="1:12">
      <c r="A47" s="13" t="s">
        <v>12</v>
      </c>
      <c r="B47" s="14">
        <f>B45/(1-B46)</f>
        <v>0.47826086956521735</v>
      </c>
      <c r="C47" s="14">
        <f>C45/(1-C46)</f>
        <v>0.47826086956521735</v>
      </c>
      <c r="D47" s="14">
        <f>D45/(1-D46)</f>
        <v>1.6923076923076923</v>
      </c>
      <c r="E47" s="14">
        <f>E45/(1-E46)</f>
        <v>1.6923076923076923</v>
      </c>
      <c r="F47" s="14">
        <f>F45/(1-F46)</f>
        <v>1.6923076923076923</v>
      </c>
    </row>
    <row r="48" spans="1:12">
      <c r="A48" s="13" t="s">
        <v>13</v>
      </c>
      <c r="B48" s="14">
        <f t="shared" ref="B48:F48" si="15">B47-B45</f>
        <v>0.14492753623188404</v>
      </c>
      <c r="C48" s="14">
        <f t="shared" si="15"/>
        <v>0.14492753623188404</v>
      </c>
      <c r="D48" s="14">
        <f t="shared" si="15"/>
        <v>1.0256410256410255</v>
      </c>
      <c r="E48" s="14">
        <f t="shared" si="15"/>
        <v>1.0256410256410255</v>
      </c>
      <c r="F48" s="14">
        <f t="shared" si="15"/>
        <v>1.0256410256410255</v>
      </c>
    </row>
    <row r="49" spans="1:6">
      <c r="A49" s="13" t="s">
        <v>14</v>
      </c>
      <c r="B49" s="14">
        <f>B47/$L$44</f>
        <v>1.4347826086956521</v>
      </c>
      <c r="C49" s="14">
        <f>C47/$L$44</f>
        <v>1.4347826086956521</v>
      </c>
      <c r="D49" s="14">
        <f>D47/$L$44</f>
        <v>5.0769230769230775</v>
      </c>
      <c r="E49" s="14">
        <f>E47/$L$44</f>
        <v>5.0769230769230775</v>
      </c>
      <c r="F49" s="14">
        <f>F47/$L$44</f>
        <v>5.0769230769230775</v>
      </c>
    </row>
    <row r="50" spans="1:6">
      <c r="A50" s="13" t="s">
        <v>15</v>
      </c>
      <c r="B50" s="14">
        <f t="shared" ref="B50:F50" si="16">B49-B44</f>
        <v>0.43478260869565211</v>
      </c>
      <c r="C50" s="14">
        <f t="shared" si="16"/>
        <v>0.43478260869565211</v>
      </c>
      <c r="D50" s="14">
        <f t="shared" si="16"/>
        <v>3.0769230769230775</v>
      </c>
      <c r="E50" s="14">
        <f t="shared" si="16"/>
        <v>3.0769230769230775</v>
      </c>
      <c r="F50" s="14">
        <f t="shared" si="16"/>
        <v>3.0769230769230775</v>
      </c>
    </row>
  </sheetData>
  <mergeCells count="2">
    <mergeCell ref="B25:F25"/>
    <mergeCell ref="B42:F42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№1</vt:lpstr>
      <vt:lpstr>№2</vt:lpstr>
      <vt:lpstr>№3</vt:lpstr>
      <vt:lpstr>№4</vt:lpstr>
      <vt:lpstr>№5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A1i5k</cp:lastModifiedBy>
  <dcterms:modified xsi:type="dcterms:W3CDTF">2023-12-03T12:06:31Z</dcterms:modified>
</cp:coreProperties>
</file>