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W30" i="1"/>
  <c r="Q31" i="1"/>
  <c r="Q30" i="1"/>
  <c r="W39" i="1"/>
  <c r="Q39" i="1"/>
  <c r="Q38" i="1"/>
  <c r="W38" i="1"/>
  <c r="W25" i="1"/>
  <c r="W24" i="1"/>
  <c r="Q25" i="1"/>
  <c r="Q24" i="1"/>
  <c r="W17" i="1"/>
  <c r="W16" i="1"/>
  <c r="Q17" i="1"/>
  <c r="Q16" i="1"/>
  <c r="J41" i="1"/>
  <c r="J40" i="1"/>
  <c r="J39" i="1"/>
  <c r="J38" i="1"/>
  <c r="J33" i="1"/>
  <c r="J32" i="1"/>
  <c r="J31" i="1"/>
  <c r="J30" i="1"/>
  <c r="C41" i="1"/>
  <c r="C40" i="1"/>
  <c r="C39" i="1"/>
  <c r="C38" i="1"/>
  <c r="C33" i="1"/>
  <c r="C32" i="1"/>
  <c r="C31" i="1"/>
  <c r="C30" i="1"/>
  <c r="C27" i="1"/>
  <c r="C25" i="1"/>
  <c r="C26" i="1"/>
  <c r="C24" i="1"/>
  <c r="J27" i="1"/>
  <c r="J26" i="1"/>
  <c r="J24" i="1"/>
  <c r="J25" i="1"/>
  <c r="J19" i="1"/>
  <c r="J18" i="1"/>
  <c r="J17" i="1"/>
  <c r="J16" i="1"/>
  <c r="C19" i="1"/>
  <c r="C18" i="1"/>
  <c r="C17" i="1"/>
  <c r="C16" i="1"/>
  <c r="S12" i="1" l="1"/>
  <c r="T12" i="1"/>
  <c r="U12" i="1" s="1"/>
  <c r="S10" i="1"/>
  <c r="T10" i="1" s="1"/>
  <c r="O12" i="1"/>
  <c r="P12" i="1" s="1"/>
  <c r="O10" i="1"/>
  <c r="P10" i="1" s="1"/>
  <c r="Q10" i="1" s="1"/>
  <c r="G12" i="1"/>
  <c r="K12" i="1"/>
  <c r="K10" i="1"/>
  <c r="L10" i="1" s="1"/>
  <c r="M10" i="1" s="1"/>
  <c r="G10" i="1"/>
  <c r="H10" i="1" s="1"/>
  <c r="C12" i="1"/>
  <c r="D12" i="1" s="1"/>
  <c r="C10" i="1"/>
  <c r="S7" i="1"/>
  <c r="S5" i="1"/>
  <c r="O5" i="1"/>
  <c r="P5" i="1" s="1"/>
  <c r="O7" i="1"/>
  <c r="P7" i="1" s="1"/>
  <c r="K7" i="1"/>
  <c r="L7" i="1" s="1"/>
  <c r="M7" i="1" s="1"/>
  <c r="K5" i="1"/>
  <c r="L5" i="1" s="1"/>
  <c r="G7" i="1"/>
  <c r="H7" i="1" s="1"/>
  <c r="I7" i="1" s="1"/>
  <c r="G5" i="1"/>
  <c r="H5" i="1" s="1"/>
  <c r="D5" i="1"/>
  <c r="E5" i="1" s="1"/>
  <c r="D7" i="1"/>
  <c r="E7" i="1"/>
  <c r="J11" i="1"/>
  <c r="L12" i="1"/>
  <c r="M12" i="1"/>
  <c r="N12" i="1" s="1"/>
  <c r="V11" i="1"/>
  <c r="D10" i="1"/>
  <c r="V6" i="1"/>
  <c r="T7" i="1"/>
  <c r="U7" i="1" s="1"/>
  <c r="T5" i="1"/>
  <c r="R6" i="1"/>
  <c r="N6" i="1"/>
  <c r="J6" i="1"/>
  <c r="C7" i="1"/>
  <c r="C5" i="1"/>
  <c r="F6" i="1"/>
  <c r="V4" i="1"/>
  <c r="R4" i="1"/>
  <c r="N4" i="1"/>
  <c r="J4" i="1"/>
  <c r="F4" i="1"/>
  <c r="F9" i="1"/>
  <c r="H12" i="1" l="1"/>
  <c r="I12" i="1" s="1"/>
  <c r="U10" i="1"/>
  <c r="V10" i="1" s="1"/>
  <c r="I10" i="1"/>
  <c r="J10" i="1" s="1"/>
  <c r="V12" i="1"/>
  <c r="E10" i="1"/>
  <c r="F10" i="1" s="1"/>
  <c r="V7" i="1"/>
  <c r="U5" i="1"/>
  <c r="V5" i="1" s="1"/>
  <c r="Q5" i="1"/>
  <c r="R5" i="1" s="1"/>
  <c r="Q7" i="1"/>
  <c r="R7" i="1" s="1"/>
  <c r="M5" i="1"/>
  <c r="N5" i="1" s="1"/>
  <c r="I5" i="1"/>
  <c r="J5" i="1" s="1"/>
  <c r="F11" i="1"/>
  <c r="E12" i="1"/>
  <c r="F12" i="1" s="1"/>
  <c r="N11" i="1"/>
  <c r="N10" i="1"/>
  <c r="R11" i="1"/>
  <c r="Q12" i="1"/>
  <c r="R12" i="1" s="1"/>
  <c r="R10" i="1"/>
  <c r="N7" i="1"/>
  <c r="J7" i="1"/>
  <c r="F7" i="1"/>
  <c r="F5" i="1"/>
  <c r="J9" i="1"/>
  <c r="J12" i="1" l="1"/>
  <c r="N9" i="1"/>
  <c r="R9" i="1" l="1"/>
  <c r="V9" i="1" l="1"/>
</calcChain>
</file>

<file path=xl/sharedStrings.xml><?xml version="1.0" encoding="utf-8"?>
<sst xmlns="http://schemas.openxmlformats.org/spreadsheetml/2006/main" count="57" uniqueCount="23">
  <si>
    <t>1 эксп</t>
  </si>
  <si>
    <t>2 эксп</t>
  </si>
  <si>
    <t>3 эксп</t>
  </si>
  <si>
    <t>Среднее</t>
  </si>
  <si>
    <t>С варьированием селективности поля внешней таблицы, по которой происходит выборка WHERE</t>
  </si>
  <si>
    <t>С варьированием селективности поля в таблице подзапроса</t>
  </si>
  <si>
    <t>Время</t>
  </si>
  <si>
    <t>Стоимость</t>
  </si>
  <si>
    <t>С индексами</t>
  </si>
  <si>
    <t>Без индексов</t>
  </si>
  <si>
    <t>Селективность 1%; Записей 1000</t>
  </si>
  <si>
    <t>Селективность 3%; Записей 1000</t>
  </si>
  <si>
    <t>Селективность 10%; Записей 1000</t>
  </si>
  <si>
    <t>Селективность 20%; Записей 1000</t>
  </si>
  <si>
    <t>Селективность 10%; Записей 1000000</t>
  </si>
  <si>
    <t>Б селективность время</t>
  </si>
  <si>
    <t>Б селективность стоимость</t>
  </si>
  <si>
    <t>С селективность время</t>
  </si>
  <si>
    <t>С селективность стоимость</t>
  </si>
  <si>
    <t>Б записи время</t>
  </si>
  <si>
    <t>Б записи стоимость</t>
  </si>
  <si>
    <t>С записи время</t>
  </si>
  <si>
    <t>С записи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</si>
</sst>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Аркуш1!$B$16:$B$19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Аркуш1!$C$16:$C$19</c:f>
              <c:numCache>
                <c:formatCode>General</c:formatCode>
                <c:ptCount val="4"/>
                <c:pt idx="0">
                  <c:v>0.16200000000000001</c:v>
                </c:pt>
                <c:pt idx="1">
                  <c:v>0.14066666666666669</c:v>
                </c:pt>
                <c:pt idx="2">
                  <c:v>0.11566666666666665</c:v>
                </c:pt>
                <c:pt idx="3">
                  <c:v>0.16766666666666666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4-440E-BB43-851FF109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исполнения, мс</a:t>
                </a:r>
              </a:p>
            </c:rich>
          </c:tx>
          <c:layout>
            <c:manualLayout>
              <c:xMode val="edge"/>
              <c:yMode val="edge"/>
              <c:x val="6.8212468985574912E-2"/>
              <c:y val="5.0675320990281644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Аркуш1!$P$30:$P$31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Аркуш1!$Q$30:$Q$31</c:f>
              <c:numCache>
                <c:formatCode>General</c:formatCode>
                <c:ptCount val="2"/>
                <c:pt idx="0">
                  <c:v>0.153</c:v>
                </c:pt>
                <c:pt idx="1">
                  <c:v>162.03866666666667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8C9-897B-D2AE16DE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Аркуш1!$I$30:$I$33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Аркуш1!$J$30:$J$33</c:f>
              <c:numCache>
                <c:formatCode>General</c:formatCode>
                <c:ptCount val="4"/>
                <c:pt idx="0">
                  <c:v>92.63</c:v>
                </c:pt>
                <c:pt idx="1">
                  <c:v>92.88</c:v>
                </c:pt>
                <c:pt idx="2">
                  <c:v>93.75</c:v>
                </c:pt>
                <c:pt idx="3">
                  <c:v>95.52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B36-B9DC-493E6188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78769386400465"/>
          <c:y val="0.13675213675213677"/>
          <c:w val="0.54894917406194921"/>
          <c:h val="0.610276151378513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Аркуш1!$B$30:$B$33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Аркуш1!$C$30:$C$33</c:f>
              <c:numCache>
                <c:formatCode>General</c:formatCode>
                <c:ptCount val="4"/>
                <c:pt idx="0">
                  <c:v>0.13666666666666669</c:v>
                </c:pt>
                <c:pt idx="1">
                  <c:v>0.104</c:v>
                </c:pt>
                <c:pt idx="2">
                  <c:v>0.153</c:v>
                </c:pt>
                <c:pt idx="3">
                  <c:v>0.33033333333333331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810-B248-895810A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Аркуш1!$B$38:$B$42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Аркуш1!$C$38:$C$41</c:f>
              <c:numCache>
                <c:formatCode>General</c:formatCode>
                <c:ptCount val="4"/>
                <c:pt idx="0">
                  <c:v>6.533333333333334E-2</c:v>
                </c:pt>
                <c:pt idx="1">
                  <c:v>7.166666666666667E-2</c:v>
                </c:pt>
                <c:pt idx="2">
                  <c:v>8.4666666666666668E-2</c:v>
                </c:pt>
                <c:pt idx="3">
                  <c:v>0.1496666666666667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9BD-AA5A-62AA7022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Аркуш1!$I$38:$I$41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Аркуш1!$J$38:$J$41</c:f>
              <c:numCache>
                <c:formatCode>General</c:formatCode>
                <c:ptCount val="4"/>
                <c:pt idx="0">
                  <c:v>41.08</c:v>
                </c:pt>
                <c:pt idx="1">
                  <c:v>42.039999999999992</c:v>
                </c:pt>
                <c:pt idx="2">
                  <c:v>45.129999999999995</c:v>
                </c:pt>
                <c:pt idx="3">
                  <c:v>51.629999999999995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3-4029-A542-E6356D56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Аркуш1!$P$38:$P$39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Аркуш1!$Q$38:$Q$39</c:f>
              <c:numCache>
                <c:formatCode>General</c:formatCode>
                <c:ptCount val="2"/>
                <c:pt idx="0">
                  <c:v>8.4666666666666668E-2</c:v>
                </c:pt>
                <c:pt idx="1">
                  <c:v>25.040666666666667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D-426E-B20C-50B32D5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Аркуш1!$V$38:$V$39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Аркуш1!$W$38:$W$39</c:f>
              <c:numCache>
                <c:formatCode>General</c:formatCode>
                <c:ptCount val="2"/>
                <c:pt idx="0">
                  <c:v>45.129999999999995</c:v>
                </c:pt>
                <c:pt idx="1">
                  <c:v>7595.91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4-432B-9CAC-863B51DD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Аркуш1!$B$24:$B$27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Аркуш1!$C$24:$C$27</c:f>
              <c:numCache>
                <c:formatCode>General</c:formatCode>
                <c:ptCount val="4"/>
                <c:pt idx="0">
                  <c:v>8.533333333333333E-2</c:v>
                </c:pt>
                <c:pt idx="1">
                  <c:v>8.4666666666666668E-2</c:v>
                </c:pt>
                <c:pt idx="2">
                  <c:v>8.6333333333333331E-2</c:v>
                </c:pt>
                <c:pt idx="3">
                  <c:v>0.12166666666666666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2-403A-909B-D2ADABDB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Аркуш1!$I$16:$I$19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Аркуш1!$J$16:$J$19</c:f>
              <c:numCache>
                <c:formatCode>General</c:formatCode>
                <c:ptCount val="4"/>
                <c:pt idx="0">
                  <c:v>74.02000000000001</c:v>
                </c:pt>
                <c:pt idx="1">
                  <c:v>74.02000000000001</c:v>
                </c:pt>
                <c:pt idx="2">
                  <c:v>74.02000000000001</c:v>
                </c:pt>
                <c:pt idx="3">
                  <c:v>74.02000000000001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645-BB3C-858D2A24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8728344712315"/>
          <c:y val="0.11733343188109764"/>
          <c:w val="0.7394206016722058"/>
          <c:h val="0.635218171311849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Аркуш1!$I$24:$I$27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Аркуш1!$J$24:$J$27</c:f>
              <c:numCache>
                <c:formatCode>General</c:formatCode>
                <c:ptCount val="4"/>
                <c:pt idx="0">
                  <c:v>41.08</c:v>
                </c:pt>
                <c:pt idx="1">
                  <c:v>42.04</c:v>
                </c:pt>
                <c:pt idx="2">
                  <c:v>45.41</c:v>
                </c:pt>
                <c:pt idx="3">
                  <c:v>62.20000000000001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A-42E6-B906-A3A2676C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Селективность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Аркуш1!$P$16:$P$17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Аркуш1!$Q$16:$Q$17</c:f>
              <c:numCache>
                <c:formatCode>General</c:formatCode>
                <c:ptCount val="2"/>
                <c:pt idx="0">
                  <c:v>0.11566666666666665</c:v>
                </c:pt>
                <c:pt idx="1">
                  <c:v>137.91633333333334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4D39-88DF-7B02B7D3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исполнения,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Аркуш1!$V$16:$V$17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Аркуш1!$W$16:$W$17</c:f>
              <c:numCache>
                <c:formatCode>General</c:formatCode>
                <c:ptCount val="2"/>
                <c:pt idx="0">
                  <c:v>74.02000000000001</c:v>
                </c:pt>
                <c:pt idx="1">
                  <c:v>69655.210000000006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C4C-86CD-85F4F964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записей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Аркуш1!$V$24:$V$25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Аркуш1!$W$24:$W$25</c:f>
              <c:numCache>
                <c:formatCode>General</c:formatCode>
                <c:ptCount val="2"/>
                <c:pt idx="0">
                  <c:v>45.41</c:v>
                </c:pt>
                <c:pt idx="1">
                  <c:v>20760.91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9-4F33-A29E-4C30B047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записей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Стоиосмть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Аркуш1!$P$24:$P$25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Аркуш1!$Q$24:$Q$25</c:f>
              <c:numCache>
                <c:formatCode>General</c:formatCode>
                <c:ptCount val="2"/>
                <c:pt idx="0">
                  <c:v>8.6333333333333331E-2</c:v>
                </c:pt>
                <c:pt idx="1">
                  <c:v>3.6869999999999998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C-4DE8-9EEF-946607DD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исполнения, мс</a:t>
                </a:r>
              </a:p>
            </c:rich>
          </c:tx>
          <c:layout>
            <c:manualLayout>
              <c:xMode val="edge"/>
              <c:yMode val="edge"/>
              <c:x val="7.407407407407407E-2"/>
              <c:y val="0.173913043478260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Аркуш1!$V$30:$V$31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cat>
          <c:val>
            <c:numRef>
              <c:f>Аркуш1!$W$30:$W$31</c:f>
              <c:numCache>
                <c:formatCode>General</c:formatCode>
                <c:ptCount val="2"/>
                <c:pt idx="0">
                  <c:v>93.75</c:v>
                </c:pt>
                <c:pt idx="1">
                  <c:v>82508.800000000003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A-4E97-A10A-0161B11F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73199"/>
        <c:axId val="1250471951"/>
      </c:lineChart>
      <c:catAx>
        <c:axId val="125047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записей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1951"/>
        <c:crosses val="autoZero"/>
        <c:auto val="1"/>
        <c:lblAlgn val="ctr"/>
        <c:lblOffset val="100"/>
        <c:noMultiLvlLbl val="0"/>
      </c:catAx>
      <c:valAx>
        <c:axId val="12504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4731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142875</xdr:rowOff>
    </xdr:from>
    <xdr:to>
      <xdr:col>6</xdr:col>
      <xdr:colOff>476249</xdr:colOff>
      <xdr:row>21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21</xdr:row>
      <xdr:rowOff>47625</xdr:rowOff>
    </xdr:from>
    <xdr:to>
      <xdr:col>6</xdr:col>
      <xdr:colOff>533400</xdr:colOff>
      <xdr:row>27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14</xdr:row>
      <xdr:rowOff>38100</xdr:rowOff>
    </xdr:from>
    <xdr:to>
      <xdr:col>13</xdr:col>
      <xdr:colOff>428624</xdr:colOff>
      <xdr:row>20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409576</xdr:colOff>
      <xdr:row>20</xdr:row>
      <xdr:rowOff>38100</xdr:rowOff>
    </xdr:from>
    <xdr:to>
      <xdr:col>14</xdr:col>
      <xdr:colOff>133350</xdr:colOff>
      <xdr:row>27</xdr:row>
      <xdr:rowOff>114300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66675</xdr:colOff>
      <xdr:row>14</xdr:row>
      <xdr:rowOff>38099</xdr:rowOff>
    </xdr:from>
    <xdr:to>
      <xdr:col>20</xdr:col>
      <xdr:colOff>257175</xdr:colOff>
      <xdr:row>20</xdr:row>
      <xdr:rowOff>123824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390525</xdr:colOff>
      <xdr:row>13</xdr:row>
      <xdr:rowOff>171449</xdr:rowOff>
    </xdr:from>
    <xdr:to>
      <xdr:col>27</xdr:col>
      <xdr:colOff>95250</xdr:colOff>
      <xdr:row>19</xdr:row>
      <xdr:rowOff>123824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428625</xdr:colOff>
      <xdr:row>20</xdr:row>
      <xdr:rowOff>171450</xdr:rowOff>
    </xdr:from>
    <xdr:to>
      <xdr:col>27</xdr:col>
      <xdr:colOff>133350</xdr:colOff>
      <xdr:row>26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161925</xdr:colOff>
      <xdr:row>20</xdr:row>
      <xdr:rowOff>171450</xdr:rowOff>
    </xdr:from>
    <xdr:to>
      <xdr:col>20</xdr:col>
      <xdr:colOff>219075</xdr:colOff>
      <xdr:row>27</xdr:row>
      <xdr:rowOff>19049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476250</xdr:colOff>
      <xdr:row>28</xdr:row>
      <xdr:rowOff>1</xdr:rowOff>
    </xdr:from>
    <xdr:to>
      <xdr:col>27</xdr:col>
      <xdr:colOff>380999</xdr:colOff>
      <xdr:row>35</xdr:row>
      <xdr:rowOff>9525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161925</xdr:colOff>
      <xdr:row>28</xdr:row>
      <xdr:rowOff>152400</xdr:rowOff>
    </xdr:from>
    <xdr:to>
      <xdr:col>20</xdr:col>
      <xdr:colOff>295275</xdr:colOff>
      <xdr:row>35</xdr:row>
      <xdr:rowOff>19050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28575</xdr:colOff>
      <xdr:row>28</xdr:row>
      <xdr:rowOff>28575</xdr:rowOff>
    </xdr:from>
    <xdr:to>
      <xdr:col>13</xdr:col>
      <xdr:colOff>476250</xdr:colOff>
      <xdr:row>33</xdr:row>
      <xdr:rowOff>104775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295275</xdr:colOff>
      <xdr:row>28</xdr:row>
      <xdr:rowOff>28575</xdr:rowOff>
    </xdr:from>
    <xdr:to>
      <xdr:col>6</xdr:col>
      <xdr:colOff>504824</xdr:colOff>
      <xdr:row>35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457199</xdr:colOff>
      <xdr:row>35</xdr:row>
      <xdr:rowOff>180975</xdr:rowOff>
    </xdr:from>
    <xdr:to>
      <xdr:col>6</xdr:col>
      <xdr:colOff>523874</xdr:colOff>
      <xdr:row>43</xdr:row>
      <xdr:rowOff>38100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36</xdr:row>
      <xdr:rowOff>57150</xdr:rowOff>
    </xdr:from>
    <xdr:to>
      <xdr:col>13</xdr:col>
      <xdr:colOff>409575</xdr:colOff>
      <xdr:row>42</xdr:row>
      <xdr:rowOff>95250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104775</xdr:colOff>
      <xdr:row>37</xdr:row>
      <xdr:rowOff>28575</xdr:rowOff>
    </xdr:from>
    <xdr:to>
      <xdr:col>20</xdr:col>
      <xdr:colOff>180975</xdr:colOff>
      <xdr:row>43</xdr:row>
      <xdr:rowOff>180975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523875</xdr:colOff>
      <xdr:row>36</xdr:row>
      <xdr:rowOff>9525</xdr:rowOff>
    </xdr:from>
    <xdr:to>
      <xdr:col>27</xdr:col>
      <xdr:colOff>390525</xdr:colOff>
      <xdr:row>42</xdr:row>
      <xdr:rowOff>9525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A10" workbookViewId="0">
      <selection activeCell="H45" sqref="H45"/>
    </sheetView>
  </sheetViews>
  <sheetFormatPr defaultRowHeight="15" x14ac:dyDescent="0.25"/>
  <cols>
    <col min="1" max="1" width="13.28515625" bestFit="1" customWidth="1"/>
    <col min="2" max="2" width="10.5703125" bestFit="1" customWidth="1"/>
    <col min="24" max="24" width="8.85546875" customWidth="1"/>
    <col min="25" max="25" width="7.28515625" customWidth="1"/>
    <col min="26" max="26" width="8.42578125" bestFit="1" customWidth="1"/>
  </cols>
  <sheetData>
    <row r="1" spans="1:29" x14ac:dyDescent="0.25">
      <c r="A1" s="15"/>
      <c r="B1" s="16"/>
      <c r="C1" s="11" t="s">
        <v>10</v>
      </c>
      <c r="D1" s="12"/>
      <c r="E1" s="12"/>
      <c r="F1" s="13"/>
      <c r="G1" s="11" t="s">
        <v>11</v>
      </c>
      <c r="H1" s="12"/>
      <c r="I1" s="12"/>
      <c r="J1" s="13"/>
      <c r="K1" s="11" t="s">
        <v>12</v>
      </c>
      <c r="L1" s="12"/>
      <c r="M1" s="12"/>
      <c r="N1" s="13"/>
      <c r="O1" s="11" t="s">
        <v>13</v>
      </c>
      <c r="P1" s="12"/>
      <c r="Q1" s="12"/>
      <c r="R1" s="13"/>
      <c r="S1" s="11" t="s">
        <v>14</v>
      </c>
      <c r="T1" s="12"/>
      <c r="U1" s="12"/>
      <c r="V1" s="13"/>
    </row>
    <row r="2" spans="1:29" x14ac:dyDescent="0.25">
      <c r="A2" s="17"/>
      <c r="B2" s="18"/>
      <c r="C2" s="1" t="s">
        <v>0</v>
      </c>
      <c r="D2" s="1" t="s">
        <v>1</v>
      </c>
      <c r="E2" s="1" t="s">
        <v>2</v>
      </c>
      <c r="F2" s="5" t="s">
        <v>3</v>
      </c>
      <c r="G2" s="1" t="s">
        <v>0</v>
      </c>
      <c r="H2" s="1" t="s">
        <v>1</v>
      </c>
      <c r="I2" s="1" t="s">
        <v>2</v>
      </c>
      <c r="J2" s="5" t="s">
        <v>3</v>
      </c>
      <c r="K2" s="1" t="s">
        <v>0</v>
      </c>
      <c r="L2" s="1" t="s">
        <v>1</v>
      </c>
      <c r="M2" s="1" t="s">
        <v>2</v>
      </c>
      <c r="N2" s="5" t="s">
        <v>3</v>
      </c>
      <c r="O2" s="1" t="s">
        <v>0</v>
      </c>
      <c r="P2" s="1" t="s">
        <v>1</v>
      </c>
      <c r="Q2" s="1" t="s">
        <v>2</v>
      </c>
      <c r="R2" s="5" t="s">
        <v>3</v>
      </c>
      <c r="S2" s="1" t="s">
        <v>0</v>
      </c>
      <c r="T2" s="1" t="s">
        <v>1</v>
      </c>
      <c r="U2" s="1" t="s">
        <v>2</v>
      </c>
      <c r="V2" s="5" t="s">
        <v>3</v>
      </c>
      <c r="X2" s="2"/>
    </row>
    <row r="3" spans="1:29" x14ac:dyDescent="0.25">
      <c r="A3" s="14" t="s">
        <v>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9" x14ac:dyDescent="0.25">
      <c r="A4" s="8" t="s">
        <v>8</v>
      </c>
      <c r="B4" s="1" t="s">
        <v>6</v>
      </c>
      <c r="C4" s="1">
        <v>8.6999999999999994E-2</v>
      </c>
      <c r="D4" s="1">
        <v>7.4999999999999997E-2</v>
      </c>
      <c r="E4" s="1">
        <v>9.4E-2</v>
      </c>
      <c r="F4" s="1">
        <f>SUM(C4:E4)/3</f>
        <v>8.533333333333333E-2</v>
      </c>
      <c r="G4" s="1">
        <v>8.5999999999999993E-2</v>
      </c>
      <c r="H4" s="1">
        <v>7.1999999999999995E-2</v>
      </c>
      <c r="I4" s="1">
        <v>9.6000000000000002E-2</v>
      </c>
      <c r="J4" s="1">
        <f t="shared" ref="J4:J7" si="0">SUM(G4:I4)/3</f>
        <v>8.4666666666666668E-2</v>
      </c>
      <c r="K4" s="1">
        <v>7.1999999999999995E-2</v>
      </c>
      <c r="L4" s="1">
        <v>0.10199999999999999</v>
      </c>
      <c r="M4" s="1">
        <v>8.5000000000000006E-2</v>
      </c>
      <c r="N4" s="1">
        <f t="shared" ref="N4:N7" si="1">SUM(K4:M4)/3</f>
        <v>8.6333333333333331E-2</v>
      </c>
      <c r="O4" s="1">
        <v>0.14099999999999999</v>
      </c>
      <c r="P4" s="1">
        <v>0.126</v>
      </c>
      <c r="Q4" s="1">
        <v>9.8000000000000004E-2</v>
      </c>
      <c r="R4" s="1">
        <f t="shared" ref="R4:R7" si="2">SUM(O4:Q4)/3</f>
        <v>0.12166666666666666</v>
      </c>
      <c r="S4" s="1">
        <v>3.97</v>
      </c>
      <c r="T4" s="1">
        <v>3.3980000000000001</v>
      </c>
      <c r="U4" s="1">
        <v>3.6930000000000001</v>
      </c>
      <c r="V4" s="1">
        <f t="shared" ref="V4:V7" si="3">SUM(S4:U4)/3</f>
        <v>3.6869999999999998</v>
      </c>
    </row>
    <row r="5" spans="1:29" x14ac:dyDescent="0.25">
      <c r="A5" s="8"/>
      <c r="B5" s="1" t="s">
        <v>7</v>
      </c>
      <c r="C5" s="1">
        <f>8.29+10.2+4.08+18.51</f>
        <v>41.08</v>
      </c>
      <c r="D5" s="1">
        <f>C5</f>
        <v>41.08</v>
      </c>
      <c r="E5" s="1">
        <f>D5</f>
        <v>41.08</v>
      </c>
      <c r="F5" s="1">
        <f t="shared" ref="F5:F7" si="4">SUM(C5:E5)/3</f>
        <v>41.08</v>
      </c>
      <c r="G5" s="1">
        <f>18.92+8.29+10.61+4.22</f>
        <v>42.04</v>
      </c>
      <c r="H5" s="1">
        <f t="shared" ref="H5:I5" si="5">G5</f>
        <v>42.04</v>
      </c>
      <c r="I5" s="1">
        <f t="shared" si="5"/>
        <v>42.04</v>
      </c>
      <c r="J5" s="1">
        <f t="shared" si="0"/>
        <v>42.04</v>
      </c>
      <c r="K5" s="1">
        <f>20.34+8.29+12.03+4.75</f>
        <v>45.41</v>
      </c>
      <c r="L5" s="1">
        <f t="shared" ref="L5:M5" si="6">K5</f>
        <v>45.41</v>
      </c>
      <c r="M5" s="1">
        <f t="shared" si="6"/>
        <v>45.41</v>
      </c>
      <c r="N5" s="1">
        <f t="shared" si="1"/>
        <v>45.41</v>
      </c>
      <c r="O5" s="1">
        <f>26.36+8.29+18.05+9.5</f>
        <v>62.2</v>
      </c>
      <c r="P5" s="1">
        <f>O5</f>
        <v>62.2</v>
      </c>
      <c r="Q5" s="1">
        <f>P5</f>
        <v>62.2</v>
      </c>
      <c r="R5" s="1">
        <f t="shared" si="2"/>
        <v>62.20000000000001</v>
      </c>
      <c r="S5" s="1">
        <f>9146.59+8.44+9138.13+2467.75</f>
        <v>20760.91</v>
      </c>
      <c r="T5" s="1">
        <f>S5</f>
        <v>20760.91</v>
      </c>
      <c r="U5" s="1">
        <f>T5</f>
        <v>20760.91</v>
      </c>
      <c r="V5" s="1">
        <f t="shared" si="3"/>
        <v>20760.91</v>
      </c>
    </row>
    <row r="6" spans="1:29" x14ac:dyDescent="0.25">
      <c r="A6" s="8" t="s">
        <v>9</v>
      </c>
      <c r="B6" s="1" t="s">
        <v>6</v>
      </c>
      <c r="C6" s="1">
        <v>0.22600000000000001</v>
      </c>
      <c r="D6" s="1">
        <v>0.14799999999999999</v>
      </c>
      <c r="E6" s="1">
        <v>0.112</v>
      </c>
      <c r="F6" s="1">
        <f t="shared" si="4"/>
        <v>0.16200000000000001</v>
      </c>
      <c r="G6" s="1">
        <v>0.124</v>
      </c>
      <c r="H6" s="1">
        <v>0.14299999999999999</v>
      </c>
      <c r="I6" s="1">
        <v>0.155</v>
      </c>
      <c r="J6" s="1">
        <f t="shared" si="0"/>
        <v>0.14066666666666669</v>
      </c>
      <c r="K6" s="1">
        <v>8.6999999999999994E-2</v>
      </c>
      <c r="L6" s="1">
        <v>0.105</v>
      </c>
      <c r="M6" s="1">
        <v>0.155</v>
      </c>
      <c r="N6" s="1">
        <f t="shared" si="1"/>
        <v>0.11566666666666665</v>
      </c>
      <c r="O6" s="1">
        <v>0.17899999999999999</v>
      </c>
      <c r="P6" s="1">
        <v>0.17699999999999999</v>
      </c>
      <c r="Q6" s="1">
        <v>0.14699999999999999</v>
      </c>
      <c r="R6" s="1">
        <f t="shared" si="2"/>
        <v>0.16766666666666666</v>
      </c>
      <c r="S6" s="1">
        <v>101.001</v>
      </c>
      <c r="T6" s="1">
        <v>112.178</v>
      </c>
      <c r="U6" s="1">
        <v>200.57</v>
      </c>
      <c r="V6" s="1">
        <f t="shared" si="3"/>
        <v>137.91633333333334</v>
      </c>
    </row>
    <row r="7" spans="1:29" x14ac:dyDescent="0.25">
      <c r="A7" s="8"/>
      <c r="B7" s="1" t="s">
        <v>7</v>
      </c>
      <c r="C7" s="1">
        <f>37.02+18.5+18.5</f>
        <v>74.02000000000001</v>
      </c>
      <c r="D7" s="1">
        <f>C7</f>
        <v>74.02000000000001</v>
      </c>
      <c r="E7" s="1">
        <f>D7</f>
        <v>74.02000000000001</v>
      </c>
      <c r="F7" s="1">
        <f t="shared" si="4"/>
        <v>74.02000000000001</v>
      </c>
      <c r="G7" s="1">
        <f>37.02+18.5+18.5</f>
        <v>74.02000000000001</v>
      </c>
      <c r="H7" s="1">
        <f>G7</f>
        <v>74.02000000000001</v>
      </c>
      <c r="I7" s="1">
        <f>H7</f>
        <v>74.02000000000001</v>
      </c>
      <c r="J7" s="1">
        <f t="shared" si="0"/>
        <v>74.02000000000001</v>
      </c>
      <c r="K7" s="1">
        <f>37.02+18.5+18.5</f>
        <v>74.02000000000001</v>
      </c>
      <c r="L7" s="1">
        <f>K7</f>
        <v>74.02000000000001</v>
      </c>
      <c r="M7" s="1">
        <f>L7</f>
        <v>74.02000000000001</v>
      </c>
      <c r="N7" s="1">
        <f t="shared" si="1"/>
        <v>74.02000000000001</v>
      </c>
      <c r="O7" s="1">
        <f>37.02+18.5+18.5</f>
        <v>74.02000000000001</v>
      </c>
      <c r="P7" s="1">
        <f t="shared" ref="P7:Q7" si="7">O7</f>
        <v>74.02000000000001</v>
      </c>
      <c r="Q7" s="1">
        <f t="shared" si="7"/>
        <v>74.02000000000001</v>
      </c>
      <c r="R7" s="1">
        <f t="shared" si="2"/>
        <v>74.02000000000001</v>
      </c>
      <c r="S7" s="1">
        <f>29520.45+11614.43+10614.33+17906</f>
        <v>69655.210000000006</v>
      </c>
      <c r="T7" s="1">
        <f t="shared" ref="T7:U7" si="8">S7</f>
        <v>69655.210000000006</v>
      </c>
      <c r="U7" s="1">
        <f t="shared" si="8"/>
        <v>69655.210000000006</v>
      </c>
      <c r="V7" s="1">
        <f t="shared" si="3"/>
        <v>69655.210000000006</v>
      </c>
    </row>
    <row r="8" spans="1:29" x14ac:dyDescent="0.25">
      <c r="A8" s="14" t="s">
        <v>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9" x14ac:dyDescent="0.25">
      <c r="A9" s="8" t="s">
        <v>8</v>
      </c>
      <c r="B9" s="1" t="s">
        <v>6</v>
      </c>
      <c r="C9" s="1">
        <v>5.1999999999999998E-2</v>
      </c>
      <c r="D9" s="1">
        <v>0.08</v>
      </c>
      <c r="E9" s="1">
        <v>6.4000000000000001E-2</v>
      </c>
      <c r="F9" s="1">
        <f>SUM(C9:E9)/3</f>
        <v>6.533333333333334E-2</v>
      </c>
      <c r="G9" s="1">
        <v>8.4000000000000005E-2</v>
      </c>
      <c r="H9" s="1">
        <v>5.3999999999999999E-2</v>
      </c>
      <c r="I9" s="1">
        <v>7.6999999999999999E-2</v>
      </c>
      <c r="J9" s="1">
        <f t="shared" ref="J9:V12" si="9">SUM(G9:I9)/3</f>
        <v>7.166666666666667E-2</v>
      </c>
      <c r="K9" s="1">
        <v>7.9000000000000001E-2</v>
      </c>
      <c r="L9" s="1">
        <v>9.5000000000000001E-2</v>
      </c>
      <c r="M9" s="1">
        <v>0.08</v>
      </c>
      <c r="N9" s="1">
        <f t="shared" si="9"/>
        <v>8.4666666666666668E-2</v>
      </c>
      <c r="O9" s="1">
        <v>0.192</v>
      </c>
      <c r="P9" s="1">
        <v>9.1999999999999998E-2</v>
      </c>
      <c r="Q9" s="1">
        <v>0.16500000000000001</v>
      </c>
      <c r="R9" s="1">
        <f t="shared" si="9"/>
        <v>0.1496666666666667</v>
      </c>
      <c r="S9" s="1">
        <v>21.818000000000001</v>
      </c>
      <c r="T9" s="1">
        <v>31.779</v>
      </c>
      <c r="U9" s="1">
        <v>21.524999999999999</v>
      </c>
      <c r="V9" s="1">
        <f t="shared" si="9"/>
        <v>25.040666666666667</v>
      </c>
    </row>
    <row r="10" spans="1:29" x14ac:dyDescent="0.25">
      <c r="A10" s="8"/>
      <c r="B10" s="1" t="s">
        <v>7</v>
      </c>
      <c r="C10" s="1">
        <f>16.59+8.45+8.02+8.02</f>
        <v>41.08</v>
      </c>
      <c r="D10" s="1">
        <f>C10</f>
        <v>41.08</v>
      </c>
      <c r="E10" s="1">
        <f>D10</f>
        <v>41.08</v>
      </c>
      <c r="F10" s="1">
        <f t="shared" ref="F10:F11" si="10">SUM(C10:E10)/3</f>
        <v>41.08</v>
      </c>
      <c r="G10" s="1">
        <f>17.2+8.8+8.02+8.02</f>
        <v>42.039999999999992</v>
      </c>
      <c r="H10" s="1">
        <f>G10</f>
        <v>42.039999999999992</v>
      </c>
      <c r="I10" s="1">
        <f>H10</f>
        <v>42.039999999999992</v>
      </c>
      <c r="J10" s="1">
        <f t="shared" si="9"/>
        <v>42.039999999999992</v>
      </c>
      <c r="K10" s="1">
        <f>19.05+8.03+8.02+10.03</f>
        <v>45.129999999999995</v>
      </c>
      <c r="L10" s="1">
        <f>K10</f>
        <v>45.129999999999995</v>
      </c>
      <c r="M10" s="1">
        <f>L10</f>
        <v>45.129999999999995</v>
      </c>
      <c r="N10" s="1">
        <f t="shared" si="9"/>
        <v>45.129999999999995</v>
      </c>
      <c r="O10" s="1">
        <f>22.8+8.03+8.02+12.78</f>
        <v>51.629999999999995</v>
      </c>
      <c r="P10" s="1">
        <f>O10</f>
        <v>51.629999999999995</v>
      </c>
      <c r="Q10" s="1">
        <f>P10</f>
        <v>51.629999999999995</v>
      </c>
      <c r="R10" s="1">
        <f t="shared" si="9"/>
        <v>51.629999999999995</v>
      </c>
      <c r="S10" s="1">
        <f>4289.61+8.03+8.02+3290.25</f>
        <v>7595.91</v>
      </c>
      <c r="T10" s="1">
        <f>S10</f>
        <v>7595.91</v>
      </c>
      <c r="U10" s="1">
        <f>T10</f>
        <v>7595.91</v>
      </c>
      <c r="V10" s="1">
        <f t="shared" si="9"/>
        <v>7595.91</v>
      </c>
    </row>
    <row r="11" spans="1:29" x14ac:dyDescent="0.25">
      <c r="A11" s="8" t="s">
        <v>9</v>
      </c>
      <c r="B11" s="1" t="s">
        <v>6</v>
      </c>
      <c r="C11" s="1">
        <v>0.14499999999999999</v>
      </c>
      <c r="D11" s="1">
        <v>0.128</v>
      </c>
      <c r="E11" s="1">
        <v>0.13700000000000001</v>
      </c>
      <c r="F11" s="1">
        <f t="shared" si="10"/>
        <v>0.13666666666666669</v>
      </c>
      <c r="G11" s="1">
        <v>0.1</v>
      </c>
      <c r="H11" s="1">
        <v>0.109</v>
      </c>
      <c r="I11" s="1">
        <v>0.10299999999999999</v>
      </c>
      <c r="J11" s="1">
        <f t="shared" si="9"/>
        <v>0.104</v>
      </c>
      <c r="K11" s="1">
        <v>0.108</v>
      </c>
      <c r="L11" s="1">
        <v>0.22800000000000001</v>
      </c>
      <c r="M11" s="1">
        <v>0.123</v>
      </c>
      <c r="N11" s="1">
        <f t="shared" si="9"/>
        <v>0.153</v>
      </c>
      <c r="O11" s="1">
        <v>0.30399999999999999</v>
      </c>
      <c r="P11" s="1">
        <v>0.32900000000000001</v>
      </c>
      <c r="Q11" s="1">
        <v>0.35799999999999998</v>
      </c>
      <c r="R11" s="1">
        <f t="shared" si="9"/>
        <v>0.33033333333333331</v>
      </c>
      <c r="S11" s="1">
        <v>140.261</v>
      </c>
      <c r="T11" s="1">
        <v>193.291</v>
      </c>
      <c r="U11" s="1">
        <v>152.56399999999999</v>
      </c>
      <c r="V11" s="1">
        <f t="shared" si="9"/>
        <v>162.03866666666667</v>
      </c>
    </row>
    <row r="12" spans="1:29" x14ac:dyDescent="0.25">
      <c r="A12" s="8"/>
      <c r="B12" s="1" t="s">
        <v>7</v>
      </c>
      <c r="C12" s="1">
        <f>37.13+18.5+18.5+18.5</f>
        <v>92.63</v>
      </c>
      <c r="D12" s="1">
        <f>C12</f>
        <v>92.63</v>
      </c>
      <c r="E12" s="1">
        <f t="shared" ref="E12" si="11">D12</f>
        <v>92.63</v>
      </c>
      <c r="F12" s="1">
        <f>SUM(C12:E12)/3</f>
        <v>92.63</v>
      </c>
      <c r="G12" s="1">
        <f>37.38+18.5+18.5+18.5</f>
        <v>92.88</v>
      </c>
      <c r="H12" s="1">
        <f t="shared" ref="H12:I12" si="12">G12</f>
        <v>92.88</v>
      </c>
      <c r="I12" s="1">
        <f t="shared" si="12"/>
        <v>92.88</v>
      </c>
      <c r="J12" s="1">
        <f t="shared" si="9"/>
        <v>92.88</v>
      </c>
      <c r="K12" s="1">
        <f>38.25+18.5+18.5+18.5</f>
        <v>93.75</v>
      </c>
      <c r="L12" s="1">
        <f t="shared" ref="L12:M12" si="13">K12</f>
        <v>93.75</v>
      </c>
      <c r="M12" s="1">
        <f t="shared" si="13"/>
        <v>93.75</v>
      </c>
      <c r="N12" s="1">
        <f t="shared" si="9"/>
        <v>93.75</v>
      </c>
      <c r="O12" s="1">
        <f>39.01+18.51+18.5+19.5</f>
        <v>95.52</v>
      </c>
      <c r="P12" s="1">
        <f t="shared" ref="P12:Q12" si="14">O12</f>
        <v>95.52</v>
      </c>
      <c r="Q12" s="1">
        <f t="shared" si="14"/>
        <v>95.52</v>
      </c>
      <c r="R12" s="1">
        <f t="shared" si="9"/>
        <v>95.52</v>
      </c>
      <c r="S12" s="1">
        <f>30759.6+17906+11614.44+11614.43+10614.33</f>
        <v>82508.800000000003</v>
      </c>
      <c r="T12" s="1">
        <f t="shared" ref="T12:U12" si="15">S12</f>
        <v>82508.800000000003</v>
      </c>
      <c r="U12" s="1">
        <f t="shared" si="15"/>
        <v>82508.800000000003</v>
      </c>
      <c r="V12" s="1">
        <f t="shared" si="9"/>
        <v>82508.800000000003</v>
      </c>
    </row>
    <row r="13" spans="1:29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9" x14ac:dyDescent="0.25">
      <c r="A14" s="10" t="s">
        <v>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4"/>
      <c r="B15" s="3" t="s">
        <v>15</v>
      </c>
      <c r="C15" s="3"/>
      <c r="D15" s="3"/>
      <c r="H15" s="3"/>
      <c r="I15" s="3" t="s">
        <v>16</v>
      </c>
      <c r="J15" s="3"/>
      <c r="M15" s="3"/>
      <c r="N15" s="3"/>
      <c r="O15" s="3"/>
      <c r="P15" s="3" t="s">
        <v>19</v>
      </c>
      <c r="Q15" s="3"/>
      <c r="T15" s="3"/>
      <c r="U15" s="3"/>
      <c r="V15" s="3" t="s">
        <v>20</v>
      </c>
      <c r="W15" s="3"/>
      <c r="Z15" s="7"/>
    </row>
    <row r="16" spans="1:29" x14ac:dyDescent="0.25">
      <c r="B16" s="3">
        <v>1</v>
      </c>
      <c r="C16" s="6">
        <f>F6</f>
        <v>0.16200000000000001</v>
      </c>
      <c r="D16" s="3"/>
      <c r="H16" s="3"/>
      <c r="I16" s="3">
        <v>1</v>
      </c>
      <c r="J16" s="6">
        <f>F7</f>
        <v>74.02000000000001</v>
      </c>
      <c r="M16" s="3"/>
      <c r="N16" s="3"/>
      <c r="O16" s="3"/>
      <c r="P16" s="3">
        <v>1000</v>
      </c>
      <c r="Q16" s="3">
        <f>N6</f>
        <v>0.11566666666666665</v>
      </c>
      <c r="T16" s="3"/>
      <c r="U16" s="3"/>
      <c r="V16" s="3">
        <v>1000</v>
      </c>
      <c r="W16" s="3">
        <f>N7</f>
        <v>74.02000000000001</v>
      </c>
      <c r="Z16" s="7"/>
    </row>
    <row r="17" spans="1:28" x14ac:dyDescent="0.25">
      <c r="B17" s="7">
        <v>3</v>
      </c>
      <c r="C17" s="7">
        <f>J6</f>
        <v>0.14066666666666669</v>
      </c>
      <c r="I17" s="7">
        <v>3</v>
      </c>
      <c r="J17" s="7">
        <f>J7</f>
        <v>74.02000000000001</v>
      </c>
      <c r="P17">
        <v>1000000</v>
      </c>
      <c r="Q17" s="7">
        <f>V6</f>
        <v>137.91633333333334</v>
      </c>
      <c r="T17" s="7"/>
      <c r="U17" s="7"/>
      <c r="V17" s="7">
        <v>1000000</v>
      </c>
      <c r="W17" s="7">
        <f>V7</f>
        <v>69655.210000000006</v>
      </c>
      <c r="Z17" s="7"/>
    </row>
    <row r="18" spans="1:28" x14ac:dyDescent="0.25">
      <c r="B18" s="7">
        <v>10</v>
      </c>
      <c r="C18" s="6">
        <f>N6</f>
        <v>0.11566666666666665</v>
      </c>
      <c r="I18" s="7">
        <v>10</v>
      </c>
      <c r="J18" s="6">
        <f>N7</f>
        <v>74.02000000000001</v>
      </c>
      <c r="Q18" s="7"/>
      <c r="T18" s="7"/>
      <c r="U18" s="7"/>
      <c r="V18" s="7"/>
      <c r="W18" s="7"/>
      <c r="Z18" s="7"/>
    </row>
    <row r="19" spans="1:28" x14ac:dyDescent="0.25">
      <c r="B19" s="2">
        <v>20</v>
      </c>
      <c r="C19" s="7">
        <f>R6</f>
        <v>0.16766666666666666</v>
      </c>
      <c r="I19" s="2">
        <v>20</v>
      </c>
      <c r="J19" s="7">
        <f>R7</f>
        <v>74.02000000000001</v>
      </c>
      <c r="Q19" s="7"/>
      <c r="T19" s="7"/>
      <c r="U19" s="7"/>
      <c r="V19" s="7"/>
      <c r="W19" s="7"/>
      <c r="Z19" s="7"/>
    </row>
    <row r="20" spans="1:28" x14ac:dyDescent="0.25">
      <c r="Q20" s="7"/>
      <c r="T20" s="7"/>
      <c r="U20" s="7"/>
      <c r="V20" s="7"/>
      <c r="W20" s="7"/>
      <c r="Z20" s="7"/>
    </row>
    <row r="21" spans="1:28" x14ac:dyDescent="0.25">
      <c r="Q21" s="7"/>
      <c r="T21" s="7"/>
      <c r="U21" s="7"/>
      <c r="V21" s="7"/>
      <c r="W21" s="7"/>
      <c r="Z21" s="7"/>
    </row>
    <row r="22" spans="1:28" x14ac:dyDescent="0.25">
      <c r="Q22" s="7"/>
      <c r="T22" s="7"/>
      <c r="U22" s="7"/>
      <c r="V22" s="7"/>
      <c r="W22" s="7"/>
      <c r="Z22" s="7"/>
    </row>
    <row r="23" spans="1:28" x14ac:dyDescent="0.25">
      <c r="B23" s="3" t="s">
        <v>17</v>
      </c>
      <c r="C23" s="3"/>
      <c r="I23" s="3" t="s">
        <v>18</v>
      </c>
      <c r="J23" s="3"/>
      <c r="P23" s="3" t="s">
        <v>21</v>
      </c>
      <c r="Q23" s="3"/>
      <c r="T23" s="7"/>
      <c r="U23" s="7"/>
      <c r="V23" s="3" t="s">
        <v>22</v>
      </c>
      <c r="W23" s="3"/>
      <c r="Z23" s="7"/>
    </row>
    <row r="24" spans="1:28" x14ac:dyDescent="0.25">
      <c r="B24" s="3">
        <v>1</v>
      </c>
      <c r="C24" s="6">
        <f>F4</f>
        <v>8.533333333333333E-2</v>
      </c>
      <c r="I24" s="3">
        <v>1</v>
      </c>
      <c r="J24" s="6">
        <f>F5</f>
        <v>41.08</v>
      </c>
      <c r="P24" s="3">
        <v>1000</v>
      </c>
      <c r="Q24" s="3">
        <f>N4</f>
        <v>8.6333333333333331E-2</v>
      </c>
      <c r="T24" s="7"/>
      <c r="U24" s="7"/>
      <c r="V24" s="3">
        <v>1000</v>
      </c>
      <c r="W24" s="3">
        <f>N5</f>
        <v>45.41</v>
      </c>
      <c r="Z24" s="7"/>
    </row>
    <row r="25" spans="1:28" x14ac:dyDescent="0.25">
      <c r="B25" s="7">
        <v>3</v>
      </c>
      <c r="C25" s="7">
        <f>J4</f>
        <v>8.4666666666666668E-2</v>
      </c>
      <c r="I25" s="7">
        <v>3</v>
      </c>
      <c r="J25" s="7">
        <f>J5</f>
        <v>42.04</v>
      </c>
      <c r="P25" s="7">
        <v>1000000</v>
      </c>
      <c r="Q25" s="7">
        <f>V4</f>
        <v>3.6869999999999998</v>
      </c>
      <c r="T25" s="7"/>
      <c r="U25" s="7"/>
      <c r="V25" s="7">
        <v>1000000</v>
      </c>
      <c r="W25" s="7">
        <f>V5</f>
        <v>20760.91</v>
      </c>
      <c r="Z25" s="7"/>
    </row>
    <row r="26" spans="1:28" x14ac:dyDescent="0.25">
      <c r="B26" s="7">
        <v>10</v>
      </c>
      <c r="C26" s="6">
        <f>N4</f>
        <v>8.6333333333333331E-2</v>
      </c>
      <c r="I26" s="7">
        <v>10</v>
      </c>
      <c r="J26" s="6">
        <f>N5</f>
        <v>45.41</v>
      </c>
      <c r="S26" s="7"/>
      <c r="T26" s="7"/>
      <c r="U26" s="7"/>
      <c r="V26" s="7"/>
      <c r="W26" s="7"/>
      <c r="X26" s="7"/>
      <c r="Y26" s="7"/>
      <c r="Z26" s="7"/>
    </row>
    <row r="27" spans="1:28" x14ac:dyDescent="0.25">
      <c r="B27" s="2">
        <v>20</v>
      </c>
      <c r="C27" s="7">
        <f>R4</f>
        <v>0.12166666666666666</v>
      </c>
      <c r="I27" s="2">
        <v>20</v>
      </c>
      <c r="J27" s="7">
        <f>R5</f>
        <v>62.20000000000001</v>
      </c>
    </row>
    <row r="28" spans="1:28" x14ac:dyDescent="0.25">
      <c r="A28" s="9" t="s">
        <v>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B29" s="3" t="s">
        <v>15</v>
      </c>
      <c r="C29" s="3"/>
      <c r="D29" s="3"/>
      <c r="H29" s="3"/>
      <c r="I29" s="3" t="s">
        <v>16</v>
      </c>
      <c r="J29" s="3"/>
      <c r="P29" s="3" t="s">
        <v>19</v>
      </c>
      <c r="Q29" s="3"/>
      <c r="T29" s="3"/>
      <c r="U29" s="3"/>
      <c r="V29" s="3" t="s">
        <v>20</v>
      </c>
    </row>
    <row r="30" spans="1:28" x14ac:dyDescent="0.25">
      <c r="B30" s="3">
        <v>1</v>
      </c>
      <c r="C30" s="6">
        <f>F11</f>
        <v>0.13666666666666669</v>
      </c>
      <c r="D30" s="3"/>
      <c r="H30" s="3"/>
      <c r="I30" s="3">
        <v>1</v>
      </c>
      <c r="J30" s="6">
        <f>F12</f>
        <v>92.63</v>
      </c>
      <c r="P30" s="3">
        <v>1000</v>
      </c>
      <c r="Q30" s="3">
        <f>N11</f>
        <v>0.153</v>
      </c>
      <c r="T30" s="3"/>
      <c r="U30" s="3"/>
      <c r="V30" s="3">
        <v>1000</v>
      </c>
      <c r="W30" s="3">
        <f>N12</f>
        <v>93.75</v>
      </c>
    </row>
    <row r="31" spans="1:28" x14ac:dyDescent="0.25">
      <c r="B31" s="7">
        <v>3</v>
      </c>
      <c r="C31" s="7">
        <f>J11</f>
        <v>0.104</v>
      </c>
      <c r="I31" s="7">
        <v>3</v>
      </c>
      <c r="J31" s="7">
        <f>J12</f>
        <v>92.88</v>
      </c>
      <c r="P31">
        <v>1000000</v>
      </c>
      <c r="Q31" s="7">
        <f>V11</f>
        <v>162.03866666666667</v>
      </c>
      <c r="T31" s="7"/>
      <c r="U31" s="7"/>
      <c r="V31" s="7">
        <v>1000000</v>
      </c>
      <c r="W31" s="7">
        <f>V12</f>
        <v>82508.800000000003</v>
      </c>
    </row>
    <row r="32" spans="1:28" x14ac:dyDescent="0.25">
      <c r="B32" s="7">
        <v>10</v>
      </c>
      <c r="C32" s="6">
        <f>N11</f>
        <v>0.153</v>
      </c>
      <c r="I32" s="7">
        <v>10</v>
      </c>
      <c r="J32" s="6">
        <f>N12</f>
        <v>93.75</v>
      </c>
      <c r="Q32" s="7"/>
      <c r="T32" s="7"/>
      <c r="U32" s="7"/>
      <c r="V32" s="7"/>
      <c r="W32" s="7"/>
    </row>
    <row r="33" spans="2:23" x14ac:dyDescent="0.25">
      <c r="B33" s="2">
        <v>20</v>
      </c>
      <c r="C33" s="7">
        <f>R11</f>
        <v>0.33033333333333331</v>
      </c>
      <c r="I33" s="2">
        <v>20</v>
      </c>
      <c r="J33" s="7">
        <f>R12</f>
        <v>95.52</v>
      </c>
      <c r="Q33" s="7"/>
      <c r="T33" s="7"/>
      <c r="U33" s="7"/>
      <c r="V33" s="7"/>
      <c r="W33" s="7"/>
    </row>
    <row r="34" spans="2:23" x14ac:dyDescent="0.25">
      <c r="Q34" s="7"/>
      <c r="T34" s="7"/>
      <c r="U34" s="7"/>
      <c r="V34" s="7"/>
      <c r="W34" s="7"/>
    </row>
    <row r="35" spans="2:23" x14ac:dyDescent="0.25">
      <c r="Q35" s="7"/>
      <c r="T35" s="7"/>
      <c r="U35" s="7"/>
      <c r="V35" s="7"/>
      <c r="W35" s="7"/>
    </row>
    <row r="36" spans="2:23" x14ac:dyDescent="0.25">
      <c r="Q36" s="7"/>
      <c r="T36" s="7"/>
      <c r="U36" s="7"/>
      <c r="V36" s="7"/>
      <c r="W36" s="7"/>
    </row>
    <row r="37" spans="2:23" x14ac:dyDescent="0.25">
      <c r="B37" s="3" t="s">
        <v>17</v>
      </c>
      <c r="C37" s="3"/>
      <c r="I37" s="3" t="s">
        <v>18</v>
      </c>
      <c r="J37" s="3"/>
      <c r="P37" s="3" t="s">
        <v>21</v>
      </c>
      <c r="Q37" s="3"/>
      <c r="T37" s="7"/>
      <c r="U37" s="7"/>
      <c r="V37" s="3" t="s">
        <v>22</v>
      </c>
      <c r="W37" s="3"/>
    </row>
    <row r="38" spans="2:23" x14ac:dyDescent="0.25">
      <c r="B38" s="3">
        <v>1</v>
      </c>
      <c r="C38" s="6">
        <f>F9</f>
        <v>6.533333333333334E-2</v>
      </c>
      <c r="I38" s="3">
        <v>1</v>
      </c>
      <c r="J38" s="6">
        <f>F10</f>
        <v>41.08</v>
      </c>
      <c r="P38" s="3">
        <v>1000</v>
      </c>
      <c r="Q38" s="3">
        <f>N9</f>
        <v>8.4666666666666668E-2</v>
      </c>
      <c r="T38" s="7"/>
      <c r="U38" s="7"/>
      <c r="V38" s="3">
        <v>1000</v>
      </c>
      <c r="W38" s="3">
        <f>N10</f>
        <v>45.129999999999995</v>
      </c>
    </row>
    <row r="39" spans="2:23" x14ac:dyDescent="0.25">
      <c r="B39" s="7">
        <v>3</v>
      </c>
      <c r="C39" s="7">
        <f>J9</f>
        <v>7.166666666666667E-2</v>
      </c>
      <c r="I39" s="7">
        <v>3</v>
      </c>
      <c r="J39" s="7">
        <f>J10</f>
        <v>42.039999999999992</v>
      </c>
      <c r="P39" s="7">
        <v>1000000</v>
      </c>
      <c r="Q39" s="7">
        <f>V9</f>
        <v>25.040666666666667</v>
      </c>
      <c r="T39" s="7"/>
      <c r="U39" s="7"/>
      <c r="V39" s="7">
        <v>1000000</v>
      </c>
      <c r="W39" s="7">
        <f>V10</f>
        <v>7595.91</v>
      </c>
    </row>
    <row r="40" spans="2:23" x14ac:dyDescent="0.25">
      <c r="B40" s="7">
        <v>10</v>
      </c>
      <c r="C40" s="6">
        <f>N9</f>
        <v>8.4666666666666668E-2</v>
      </c>
      <c r="I40" s="7">
        <v>10</v>
      </c>
      <c r="J40" s="6">
        <f>N10</f>
        <v>45.129999999999995</v>
      </c>
    </row>
    <row r="41" spans="2:23" x14ac:dyDescent="0.25">
      <c r="B41" s="2">
        <v>20</v>
      </c>
      <c r="C41" s="7">
        <f>R9</f>
        <v>0.1496666666666667</v>
      </c>
      <c r="I41" s="2">
        <v>20</v>
      </c>
      <c r="J41" s="7">
        <f>R10</f>
        <v>51.629999999999995</v>
      </c>
    </row>
  </sheetData>
  <mergeCells count="14">
    <mergeCell ref="A11:A12"/>
    <mergeCell ref="A28:AB28"/>
    <mergeCell ref="A14:AC14"/>
    <mergeCell ref="K1:N1"/>
    <mergeCell ref="O1:R1"/>
    <mergeCell ref="S1:V1"/>
    <mergeCell ref="A3:V3"/>
    <mergeCell ref="A1:B2"/>
    <mergeCell ref="A9:A10"/>
    <mergeCell ref="A4:A5"/>
    <mergeCell ref="A6:A7"/>
    <mergeCell ref="C1:F1"/>
    <mergeCell ref="G1:J1"/>
    <mergeCell ref="A8:V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2024-06-09T18:33:59Z</dcterms:modified>
</cp:coreProperties>
</file>