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300" activeTab="2"/>
  </bookViews>
  <sheets>
    <sheet name="1.1" sheetId="1" r:id="rId1"/>
    <sheet name="1.2" sheetId="2" r:id="rId2"/>
    <sheet name="1.3" sheetId="3" r:id="rId3"/>
    <sheet name="1.4" sheetId="4" r:id="rId4"/>
    <sheet name="1.5" sheetId="5" r:id="rId5"/>
    <sheet name="1.6" sheetId="6" r:id="rId6"/>
    <sheet name="2.1" sheetId="7" r:id="rId7"/>
    <sheet name="2.2" sheetId="8" r:id="rId8"/>
    <sheet name="2.3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3" l="1"/>
  <c r="D14" i="3"/>
  <c r="D13" i="3"/>
  <c r="D12" i="3"/>
  <c r="D11" i="3"/>
  <c r="D10" i="3"/>
  <c r="D9" i="3"/>
  <c r="D8" i="3"/>
  <c r="AM19" i="9" l="1"/>
  <c r="R19" i="9"/>
  <c r="P19" i="9"/>
  <c r="AK19" i="9"/>
  <c r="AI19" i="9"/>
  <c r="AG19" i="9"/>
  <c r="AE19" i="9"/>
  <c r="AC19" i="9"/>
  <c r="AA19" i="9"/>
  <c r="Y19" i="9"/>
  <c r="N19" i="9"/>
  <c r="L19" i="9"/>
  <c r="J19" i="9"/>
  <c r="H19" i="9"/>
  <c r="F19" i="9"/>
  <c r="D19" i="9"/>
  <c r="AM13" i="9"/>
  <c r="AK13" i="9"/>
  <c r="AI13" i="9"/>
  <c r="AG13" i="9"/>
  <c r="N13" i="9"/>
  <c r="R13" i="9"/>
  <c r="P13" i="9"/>
  <c r="L13" i="9"/>
  <c r="AE13" i="9"/>
  <c r="AC13" i="9"/>
  <c r="J13" i="9"/>
  <c r="H13" i="9"/>
  <c r="AA13" i="9"/>
  <c r="Y13" i="9"/>
  <c r="F13" i="9"/>
  <c r="D13" i="9"/>
  <c r="AM7" i="9"/>
  <c r="AK7" i="9"/>
  <c r="AI7" i="9"/>
  <c r="AG7" i="9"/>
  <c r="AE7" i="9"/>
  <c r="AC7" i="9"/>
  <c r="R7" i="9"/>
  <c r="N7" i="9"/>
  <c r="J7" i="9"/>
  <c r="P7" i="9"/>
  <c r="L7" i="9"/>
  <c r="H7" i="9"/>
  <c r="AA7" i="9"/>
  <c r="Y7" i="9"/>
  <c r="F7" i="9"/>
  <c r="D7" i="9"/>
  <c r="H31" i="9"/>
  <c r="I33" i="9" s="1"/>
  <c r="I31" i="9"/>
  <c r="I32" i="9"/>
  <c r="I35" i="9"/>
  <c r="I36" i="9"/>
  <c r="I41" i="9"/>
  <c r="I42" i="9"/>
  <c r="I43" i="9"/>
  <c r="I44" i="9"/>
  <c r="I46" i="9"/>
  <c r="I47" i="9"/>
  <c r="I48" i="9"/>
  <c r="I51" i="9"/>
  <c r="I52" i="9"/>
  <c r="I53" i="9"/>
  <c r="I57" i="9"/>
  <c r="I58" i="9"/>
  <c r="I59" i="9"/>
  <c r="I60" i="9"/>
  <c r="I61" i="9"/>
  <c r="I62" i="9"/>
  <c r="I63" i="9"/>
  <c r="I64" i="9"/>
  <c r="I67" i="9"/>
  <c r="I68" i="9"/>
  <c r="I69" i="9"/>
  <c r="I73" i="9"/>
  <c r="I74" i="9"/>
  <c r="I75" i="9"/>
  <c r="I76" i="9"/>
  <c r="I77" i="9"/>
  <c r="I78" i="9"/>
  <c r="I79" i="9"/>
  <c r="I80" i="9"/>
  <c r="I83" i="9"/>
  <c r="I84" i="9"/>
  <c r="I85" i="9"/>
  <c r="I89" i="9"/>
  <c r="I90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T85" i="9"/>
  <c r="T86" i="9"/>
  <c r="T87" i="9"/>
  <c r="T88" i="9"/>
  <c r="T89" i="9"/>
  <c r="T90" i="9"/>
  <c r="T31" i="9"/>
  <c r="O31" i="9"/>
  <c r="S31" i="9"/>
  <c r="D31" i="9"/>
  <c r="N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31" i="9"/>
  <c r="B31" i="9"/>
  <c r="U7" i="7"/>
  <c r="AB9" i="8" s="1"/>
  <c r="R81" i="9"/>
  <c r="R82" i="9"/>
  <c r="R83" i="9" s="1"/>
  <c r="R84" i="9" s="1"/>
  <c r="R85" i="9" s="1"/>
  <c r="R86" i="9" s="1"/>
  <c r="R87" i="9" s="1"/>
  <c r="R88" i="9" s="1"/>
  <c r="R89" i="9" s="1"/>
  <c r="R90" i="9" s="1"/>
  <c r="M81" i="9"/>
  <c r="M82" i="9"/>
  <c r="M83" i="9" s="1"/>
  <c r="M84" i="9" s="1"/>
  <c r="M85" i="9" s="1"/>
  <c r="M86" i="9" s="1"/>
  <c r="M87" i="9" s="1"/>
  <c r="M88" i="9" s="1"/>
  <c r="M89" i="9" s="1"/>
  <c r="M90" i="9" s="1"/>
  <c r="G81" i="9"/>
  <c r="G82" i="9"/>
  <c r="G83" i="9" s="1"/>
  <c r="G84" i="9" s="1"/>
  <c r="G85" i="9" s="1"/>
  <c r="G86" i="9" s="1"/>
  <c r="G87" i="9" s="1"/>
  <c r="G88" i="9" s="1"/>
  <c r="G89" i="9" s="1"/>
  <c r="G90" i="9" s="1"/>
  <c r="A88" i="9"/>
  <c r="A89" i="9"/>
  <c r="A90" i="9" s="1"/>
  <c r="A81" i="9"/>
  <c r="A82" i="9"/>
  <c r="A83" i="9"/>
  <c r="A84" i="9" s="1"/>
  <c r="A85" i="9" s="1"/>
  <c r="A86" i="9" s="1"/>
  <c r="A87" i="9" s="1"/>
  <c r="R32" i="9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G32" i="9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A33" i="9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M32" i="9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A32" i="9"/>
  <c r="AH7" i="8"/>
  <c r="AI7" i="8"/>
  <c r="AA8" i="8"/>
  <c r="AB8" i="8"/>
  <c r="AH8" i="8"/>
  <c r="AI8" i="8"/>
  <c r="AJ7" i="8" s="1"/>
  <c r="AK7" i="8" s="1"/>
  <c r="AA9" i="8"/>
  <c r="AA10" i="8" s="1"/>
  <c r="AH9" i="8"/>
  <c r="AI9" i="8"/>
  <c r="AI10" i="8"/>
  <c r="AI11" i="8"/>
  <c r="AB12" i="8"/>
  <c r="AI12" i="8"/>
  <c r="AB13" i="8"/>
  <c r="AI13" i="8"/>
  <c r="AB14" i="8"/>
  <c r="AI14" i="8"/>
  <c r="AB15" i="8"/>
  <c r="AI15" i="8"/>
  <c r="AB16" i="8"/>
  <c r="AI16" i="8"/>
  <c r="AI17" i="8"/>
  <c r="AI18" i="8"/>
  <c r="AB19" i="8"/>
  <c r="AI19" i="8"/>
  <c r="AB20" i="8"/>
  <c r="AI20" i="8"/>
  <c r="AB21" i="8"/>
  <c r="AI21" i="8"/>
  <c r="AB22" i="8"/>
  <c r="AI22" i="8"/>
  <c r="AB23" i="8"/>
  <c r="AI23" i="8"/>
  <c r="AB24" i="8"/>
  <c r="AI24" i="8"/>
  <c r="AI25" i="8"/>
  <c r="AI26" i="8"/>
  <c r="AB27" i="8"/>
  <c r="AI27" i="8"/>
  <c r="AB28" i="8"/>
  <c r="AI28" i="8"/>
  <c r="AB29" i="8"/>
  <c r="AI29" i="8"/>
  <c r="AB30" i="8"/>
  <c r="AI30" i="8"/>
  <c r="AB31" i="8"/>
  <c r="AI31" i="8"/>
  <c r="AB32" i="8"/>
  <c r="AI32" i="8"/>
  <c r="AI33" i="8"/>
  <c r="AI34" i="8"/>
  <c r="AB35" i="8"/>
  <c r="AI35" i="8"/>
  <c r="AB36" i="8"/>
  <c r="AI36" i="8"/>
  <c r="AB37" i="8"/>
  <c r="AI37" i="8"/>
  <c r="AB38" i="8"/>
  <c r="AI38" i="8"/>
  <c r="AB39" i="8"/>
  <c r="AI39" i="8"/>
  <c r="AB40" i="8"/>
  <c r="AI40" i="8"/>
  <c r="AI41" i="8"/>
  <c r="AI42" i="8"/>
  <c r="AB43" i="8"/>
  <c r="AI43" i="8"/>
  <c r="AB44" i="8"/>
  <c r="AI44" i="8"/>
  <c r="AB45" i="8"/>
  <c r="AI45" i="8"/>
  <c r="AB46" i="8"/>
  <c r="AI46" i="8"/>
  <c r="AB47" i="8"/>
  <c r="AI47" i="8"/>
  <c r="AB48" i="8"/>
  <c r="AI48" i="8"/>
  <c r="AI49" i="8"/>
  <c r="AB50" i="8"/>
  <c r="AI50" i="8"/>
  <c r="AB51" i="8"/>
  <c r="AI51" i="8"/>
  <c r="AB52" i="8"/>
  <c r="AI52" i="8"/>
  <c r="AB53" i="8"/>
  <c r="AI53" i="8"/>
  <c r="AB54" i="8"/>
  <c r="AI54" i="8"/>
  <c r="AB55" i="8"/>
  <c r="AI55" i="8"/>
  <c r="AB56" i="8"/>
  <c r="AI56" i="8"/>
  <c r="AX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35" i="8"/>
  <c r="AO36" i="8"/>
  <c r="AO37" i="8"/>
  <c r="AO38" i="8"/>
  <c r="AO39" i="8"/>
  <c r="AO40" i="8"/>
  <c r="AO41" i="8"/>
  <c r="AO42" i="8"/>
  <c r="AO43" i="8"/>
  <c r="AO44" i="8"/>
  <c r="AO45" i="8"/>
  <c r="AO46" i="8"/>
  <c r="AO47" i="8"/>
  <c r="AO48" i="8"/>
  <c r="AO49" i="8"/>
  <c r="AO50" i="8"/>
  <c r="AO51" i="8"/>
  <c r="AO52" i="8"/>
  <c r="AO53" i="8"/>
  <c r="AO54" i="8"/>
  <c r="AO55" i="8"/>
  <c r="AO56" i="8"/>
  <c r="AO57" i="8"/>
  <c r="AO58" i="8"/>
  <c r="AO59" i="8"/>
  <c r="AO60" i="8"/>
  <c r="AO61" i="8"/>
  <c r="AO62" i="8"/>
  <c r="AO63" i="8"/>
  <c r="AO64" i="8"/>
  <c r="AO65" i="8"/>
  <c r="AO66" i="8"/>
  <c r="AO67" i="8"/>
  <c r="AO68" i="8"/>
  <c r="AO69" i="8"/>
  <c r="AO70" i="8"/>
  <c r="AO71" i="8"/>
  <c r="AO72" i="8"/>
  <c r="AO73" i="8"/>
  <c r="AO74" i="8"/>
  <c r="AO75" i="8"/>
  <c r="AO76" i="8"/>
  <c r="AO77" i="8"/>
  <c r="AO78" i="8"/>
  <c r="AO79" i="8"/>
  <c r="AO80" i="8"/>
  <c r="AO81" i="8"/>
  <c r="AO82" i="8"/>
  <c r="AO83" i="8"/>
  <c r="AO84" i="8"/>
  <c r="AO85" i="8"/>
  <c r="AO86" i="8"/>
  <c r="AO87" i="8"/>
  <c r="AO88" i="8"/>
  <c r="AO89" i="8"/>
  <c r="AO90" i="8"/>
  <c r="AO91" i="8"/>
  <c r="AO92" i="8"/>
  <c r="AO93" i="8"/>
  <c r="AO94" i="8"/>
  <c r="AO95" i="8"/>
  <c r="AO96" i="8"/>
  <c r="AO97" i="8"/>
  <c r="AO98" i="8"/>
  <c r="AO99" i="8"/>
  <c r="AO100" i="8"/>
  <c r="AO101" i="8"/>
  <c r="AO102" i="8"/>
  <c r="AO103" i="8"/>
  <c r="AO104" i="8"/>
  <c r="AO105" i="8"/>
  <c r="AO106" i="8"/>
  <c r="AO7" i="8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I45" i="9" l="1"/>
  <c r="I88" i="9"/>
  <c r="I72" i="9"/>
  <c r="I56" i="9"/>
  <c r="I40" i="9"/>
  <c r="I87" i="9"/>
  <c r="I71" i="9"/>
  <c r="I55" i="9"/>
  <c r="I39" i="9"/>
  <c r="I86" i="9"/>
  <c r="I70" i="9"/>
  <c r="I54" i="9"/>
  <c r="I38" i="9"/>
  <c r="I37" i="9"/>
  <c r="I82" i="9"/>
  <c r="I66" i="9"/>
  <c r="I50" i="9"/>
  <c r="I34" i="9"/>
  <c r="J31" i="9" s="1"/>
  <c r="I81" i="9"/>
  <c r="I65" i="9"/>
  <c r="I49" i="9"/>
  <c r="P31" i="9"/>
  <c r="U31" i="9"/>
  <c r="AB7" i="8"/>
  <c r="AC7" i="8" s="1"/>
  <c r="AB11" i="8"/>
  <c r="AB42" i="8"/>
  <c r="AB34" i="8"/>
  <c r="AB26" i="8"/>
  <c r="AB18" i="8"/>
  <c r="AB10" i="8"/>
  <c r="AB49" i="8"/>
  <c r="AB41" i="8"/>
  <c r="AB33" i="8"/>
  <c r="AB25" i="8"/>
  <c r="AB17" i="8"/>
  <c r="AH10" i="8"/>
  <c r="AA11" i="8"/>
  <c r="V7" i="8"/>
  <c r="AH11" i="8" l="1"/>
  <c r="AA12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P7" i="8" s="1"/>
  <c r="Q7" i="8" s="1"/>
  <c r="O24" i="8"/>
  <c r="O25" i="8"/>
  <c r="O26" i="8"/>
  <c r="O27" i="8"/>
  <c r="O28" i="8"/>
  <c r="O29" i="8"/>
  <c r="O30" i="8"/>
  <c r="O31" i="8"/>
  <c r="O7" i="8"/>
  <c r="K7" i="8"/>
  <c r="D7" i="8"/>
  <c r="AW7" i="8"/>
  <c r="AP7" i="8"/>
  <c r="AQ7" i="8" s="1"/>
  <c r="W7" i="8"/>
  <c r="X7" i="8" s="1"/>
  <c r="J7" i="8"/>
  <c r="I8" i="8"/>
  <c r="I9" i="8"/>
  <c r="I10" i="8"/>
  <c r="I11" i="8"/>
  <c r="I12" i="8"/>
  <c r="I13" i="8"/>
  <c r="I14" i="8"/>
  <c r="I15" i="8"/>
  <c r="I16" i="8"/>
  <c r="I7" i="8"/>
  <c r="B8" i="8"/>
  <c r="B9" i="8"/>
  <c r="B10" i="8"/>
  <c r="B11" i="8"/>
  <c r="B12" i="8"/>
  <c r="B13" i="8"/>
  <c r="B14" i="8"/>
  <c r="B15" i="8"/>
  <c r="B16" i="8"/>
  <c r="B7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N17" i="8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N31" i="8"/>
  <c r="N29" i="8"/>
  <c r="N30" i="8" s="1"/>
  <c r="N25" i="8"/>
  <c r="N26" i="8" s="1"/>
  <c r="N27" i="8" s="1"/>
  <c r="N28" i="8" s="1"/>
  <c r="N17" i="8"/>
  <c r="N18" i="8" s="1"/>
  <c r="N19" i="8" s="1"/>
  <c r="N20" i="8" s="1"/>
  <c r="N21" i="8" s="1"/>
  <c r="N22" i="8" s="1"/>
  <c r="N23" i="8" s="1"/>
  <c r="N24" i="8" s="1"/>
  <c r="AN9" i="8"/>
  <c r="AN10" i="8" s="1"/>
  <c r="AN8" i="8"/>
  <c r="AU8" i="8" s="1"/>
  <c r="AU7" i="8"/>
  <c r="N9" i="8"/>
  <c r="N10" i="8" s="1"/>
  <c r="N8" i="8"/>
  <c r="U8" i="8" s="1"/>
  <c r="U7" i="8"/>
  <c r="H8" i="8"/>
  <c r="H9" i="8"/>
  <c r="H10" i="8"/>
  <c r="H11" i="8"/>
  <c r="H12" i="8"/>
  <c r="H13" i="8"/>
  <c r="H14" i="8"/>
  <c r="H15" i="8"/>
  <c r="H16" i="8"/>
  <c r="H7" i="8"/>
  <c r="A15" i="8"/>
  <c r="A16" i="8" s="1"/>
  <c r="A9" i="8"/>
  <c r="A10" i="8" s="1"/>
  <c r="A11" i="8" s="1"/>
  <c r="A12" i="8" s="1"/>
  <c r="A13" i="8" s="1"/>
  <c r="A14" i="8" s="1"/>
  <c r="A8" i="8"/>
  <c r="BU7" i="7"/>
  <c r="CJ14" i="7"/>
  <c r="CJ9" i="7"/>
  <c r="CJ10" i="7"/>
  <c r="CJ11" i="7"/>
  <c r="CJ12" i="7"/>
  <c r="CJ13" i="7"/>
  <c r="CJ8" i="7"/>
  <c r="CB10" i="7"/>
  <c r="CB11" i="7"/>
  <c r="CB12" i="7"/>
  <c r="CB13" i="7"/>
  <c r="CB14" i="7"/>
  <c r="CB9" i="7"/>
  <c r="CB8" i="7"/>
  <c r="BU13" i="7"/>
  <c r="BU9" i="7"/>
  <c r="BU10" i="7"/>
  <c r="BU11" i="7"/>
  <c r="BU12" i="7"/>
  <c r="BU8" i="7"/>
  <c r="BN12" i="7"/>
  <c r="BN9" i="7"/>
  <c r="BN10" i="7"/>
  <c r="BN11" i="7"/>
  <c r="BN8" i="7"/>
  <c r="BN7" i="7"/>
  <c r="BN6" i="7"/>
  <c r="CF17" i="7"/>
  <c r="CF16" i="7"/>
  <c r="CF15" i="7"/>
  <c r="CF14" i="7"/>
  <c r="CF13" i="7"/>
  <c r="CF12" i="7"/>
  <c r="CF11" i="7"/>
  <c r="CF10" i="7"/>
  <c r="CF9" i="7"/>
  <c r="CF8" i="7"/>
  <c r="CF7" i="7"/>
  <c r="CF6" i="7"/>
  <c r="CF5" i="7"/>
  <c r="BX19" i="7"/>
  <c r="BX18" i="7"/>
  <c r="BX17" i="7"/>
  <c r="BX16" i="7"/>
  <c r="BX15" i="7"/>
  <c r="BX14" i="7"/>
  <c r="BX13" i="7"/>
  <c r="BX12" i="7"/>
  <c r="BX11" i="7"/>
  <c r="BX10" i="7"/>
  <c r="BX9" i="7"/>
  <c r="BX8" i="7"/>
  <c r="BX7" i="7"/>
  <c r="BX6" i="7"/>
  <c r="BX5" i="7"/>
  <c r="BQ15" i="7"/>
  <c r="BQ14" i="7"/>
  <c r="BQ13" i="7"/>
  <c r="BQ12" i="7"/>
  <c r="BQ11" i="7"/>
  <c r="BQ10" i="7"/>
  <c r="BQ9" i="7"/>
  <c r="BQ8" i="7"/>
  <c r="BQ7" i="7"/>
  <c r="BQ6" i="7"/>
  <c r="BQ5" i="7"/>
  <c r="BJ15" i="7"/>
  <c r="BJ14" i="7"/>
  <c r="BJ13" i="7"/>
  <c r="BJ12" i="7"/>
  <c r="BJ11" i="7"/>
  <c r="BJ10" i="7"/>
  <c r="BJ9" i="7"/>
  <c r="BJ8" i="7"/>
  <c r="BJ7" i="7"/>
  <c r="BJ6" i="7"/>
  <c r="BJ5" i="7"/>
  <c r="AU7" i="7"/>
  <c r="E108" i="7"/>
  <c r="C108" i="7"/>
  <c r="B111" i="7"/>
  <c r="B110" i="7"/>
  <c r="B108" i="7"/>
  <c r="B107" i="7"/>
  <c r="E111" i="7"/>
  <c r="E110" i="7"/>
  <c r="E107" i="7"/>
  <c r="BD7" i="7"/>
  <c r="AJ7" i="7"/>
  <c r="C105" i="7"/>
  <c r="D105" i="7"/>
  <c r="E105" i="7"/>
  <c r="B105" i="7"/>
  <c r="C104" i="7"/>
  <c r="D104" i="7"/>
  <c r="E104" i="7"/>
  <c r="B104" i="7"/>
  <c r="AA13" i="8" l="1"/>
  <c r="AH12" i="8"/>
  <c r="C7" i="8"/>
  <c r="AU10" i="8"/>
  <c r="AN11" i="8"/>
  <c r="AU9" i="8"/>
  <c r="N11" i="8"/>
  <c r="U10" i="8"/>
  <c r="U9" i="8"/>
  <c r="AH13" i="8" l="1"/>
  <c r="AA14" i="8"/>
  <c r="AU11" i="8"/>
  <c r="AN12" i="8"/>
  <c r="N12" i="8"/>
  <c r="U11" i="8"/>
  <c r="BQ16" i="7"/>
  <c r="BQ17" i="7" s="1"/>
  <c r="AH14" i="8" l="1"/>
  <c r="AA15" i="8"/>
  <c r="AU12" i="8"/>
  <c r="AN13" i="8"/>
  <c r="U12" i="8"/>
  <c r="N13" i="8"/>
  <c r="AH15" i="8" l="1"/>
  <c r="AA16" i="8"/>
  <c r="AN14" i="8"/>
  <c r="AU13" i="8"/>
  <c r="N14" i="8"/>
  <c r="U13" i="8"/>
  <c r="AA17" i="8" l="1"/>
  <c r="AH16" i="8"/>
  <c r="AN15" i="8"/>
  <c r="AU14" i="8"/>
  <c r="N15" i="8"/>
  <c r="U14" i="8"/>
  <c r="AH17" i="8" l="1"/>
  <c r="AA18" i="8"/>
  <c r="AN16" i="8"/>
  <c r="AU16" i="8" s="1"/>
  <c r="AU15" i="8"/>
  <c r="N16" i="8"/>
  <c r="U16" i="8" s="1"/>
  <c r="U15" i="8"/>
  <c r="AH18" i="8" l="1"/>
  <c r="AA19" i="8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BB83" i="7"/>
  <c r="BB84" i="7"/>
  <c r="BB85" i="7"/>
  <c r="BB86" i="7"/>
  <c r="BB87" i="7"/>
  <c r="BB88" i="7"/>
  <c r="BB89" i="7"/>
  <c r="BB90" i="7"/>
  <c r="BB91" i="7"/>
  <c r="BB92" i="7"/>
  <c r="BB93" i="7"/>
  <c r="BB94" i="7"/>
  <c r="BB95" i="7"/>
  <c r="BB96" i="7"/>
  <c r="BB97" i="7"/>
  <c r="BB98" i="7"/>
  <c r="BB99" i="7"/>
  <c r="BB100" i="7"/>
  <c r="BB101" i="7"/>
  <c r="BB102" i="7"/>
  <c r="BB103" i="7"/>
  <c r="BB104" i="7"/>
  <c r="BB105" i="7"/>
  <c r="BB106" i="7"/>
  <c r="BB7" i="7"/>
  <c r="BA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V66" i="7"/>
  <c r="AV67" i="7"/>
  <c r="AV68" i="7"/>
  <c r="AV69" i="7"/>
  <c r="AV70" i="7"/>
  <c r="AV71" i="7"/>
  <c r="AV72" i="7"/>
  <c r="AV73" i="7"/>
  <c r="AV74" i="7"/>
  <c r="AV75" i="7"/>
  <c r="AV76" i="7"/>
  <c r="AV77" i="7"/>
  <c r="AV78" i="7"/>
  <c r="AV79" i="7"/>
  <c r="AV80" i="7"/>
  <c r="AV81" i="7"/>
  <c r="AV82" i="7"/>
  <c r="AV83" i="7"/>
  <c r="AV84" i="7"/>
  <c r="AV85" i="7"/>
  <c r="AV86" i="7"/>
  <c r="AV87" i="7"/>
  <c r="AV88" i="7"/>
  <c r="AV89" i="7"/>
  <c r="AV90" i="7"/>
  <c r="AV91" i="7"/>
  <c r="AV92" i="7"/>
  <c r="AV93" i="7"/>
  <c r="AV94" i="7"/>
  <c r="AV95" i="7"/>
  <c r="AV96" i="7"/>
  <c r="AV97" i="7"/>
  <c r="AV98" i="7"/>
  <c r="AV99" i="7"/>
  <c r="AV100" i="7"/>
  <c r="AV101" i="7"/>
  <c r="AV102" i="7"/>
  <c r="AV103" i="7"/>
  <c r="AV104" i="7"/>
  <c r="AV105" i="7"/>
  <c r="AV106" i="7"/>
  <c r="AV7" i="7"/>
  <c r="AI7" i="7"/>
  <c r="AN7" i="7"/>
  <c r="AO15" i="7" s="1"/>
  <c r="AZ9" i="7"/>
  <c r="AZ10" i="7" s="1"/>
  <c r="AZ11" i="7" s="1"/>
  <c r="AZ12" i="7" s="1"/>
  <c r="AZ13" i="7" s="1"/>
  <c r="AZ14" i="7" s="1"/>
  <c r="AZ15" i="7" s="1"/>
  <c r="AZ16" i="7" s="1"/>
  <c r="AZ17" i="7" s="1"/>
  <c r="AZ18" i="7" s="1"/>
  <c r="AZ19" i="7" s="1"/>
  <c r="AZ20" i="7" s="1"/>
  <c r="AZ21" i="7" s="1"/>
  <c r="AZ22" i="7" s="1"/>
  <c r="AZ23" i="7" s="1"/>
  <c r="AZ24" i="7" s="1"/>
  <c r="AZ25" i="7" s="1"/>
  <c r="AZ26" i="7" s="1"/>
  <c r="AZ27" i="7" s="1"/>
  <c r="AZ28" i="7" s="1"/>
  <c r="AZ29" i="7" s="1"/>
  <c r="AZ30" i="7" s="1"/>
  <c r="AZ31" i="7" s="1"/>
  <c r="AZ32" i="7" s="1"/>
  <c r="AZ33" i="7" s="1"/>
  <c r="AZ34" i="7" s="1"/>
  <c r="AZ35" i="7" s="1"/>
  <c r="AZ36" i="7" s="1"/>
  <c r="AZ37" i="7" s="1"/>
  <c r="AZ38" i="7" s="1"/>
  <c r="AZ39" i="7" s="1"/>
  <c r="AZ40" i="7" s="1"/>
  <c r="AZ41" i="7" s="1"/>
  <c r="AZ42" i="7" s="1"/>
  <c r="AZ43" i="7" s="1"/>
  <c r="AZ44" i="7" s="1"/>
  <c r="AZ45" i="7" s="1"/>
  <c r="AZ46" i="7" s="1"/>
  <c r="AZ47" i="7" s="1"/>
  <c r="AZ48" i="7" s="1"/>
  <c r="AZ49" i="7" s="1"/>
  <c r="AZ50" i="7" s="1"/>
  <c r="AZ51" i="7" s="1"/>
  <c r="AZ52" i="7" s="1"/>
  <c r="AZ53" i="7" s="1"/>
  <c r="AZ54" i="7" s="1"/>
  <c r="AZ55" i="7" s="1"/>
  <c r="AZ56" i="7" s="1"/>
  <c r="AZ57" i="7" s="1"/>
  <c r="AZ58" i="7" s="1"/>
  <c r="AZ59" i="7" s="1"/>
  <c r="AZ60" i="7" s="1"/>
  <c r="AZ61" i="7" s="1"/>
  <c r="AZ62" i="7" s="1"/>
  <c r="AZ63" i="7" s="1"/>
  <c r="AZ64" i="7" s="1"/>
  <c r="AZ65" i="7" s="1"/>
  <c r="AZ66" i="7" s="1"/>
  <c r="AZ67" i="7" s="1"/>
  <c r="AZ68" i="7" s="1"/>
  <c r="AZ69" i="7" s="1"/>
  <c r="AZ70" i="7" s="1"/>
  <c r="AZ71" i="7" s="1"/>
  <c r="AZ72" i="7" s="1"/>
  <c r="AZ73" i="7" s="1"/>
  <c r="AZ74" i="7" s="1"/>
  <c r="AZ75" i="7" s="1"/>
  <c r="AZ76" i="7" s="1"/>
  <c r="AZ77" i="7" s="1"/>
  <c r="AZ78" i="7" s="1"/>
  <c r="AZ79" i="7" s="1"/>
  <c r="AZ80" i="7" s="1"/>
  <c r="AZ81" i="7" s="1"/>
  <c r="AZ82" i="7" s="1"/>
  <c r="AZ83" i="7" s="1"/>
  <c r="AZ84" i="7" s="1"/>
  <c r="AZ85" i="7" s="1"/>
  <c r="AZ86" i="7" s="1"/>
  <c r="AZ87" i="7" s="1"/>
  <c r="AZ88" i="7" s="1"/>
  <c r="AZ89" i="7" s="1"/>
  <c r="AZ90" i="7" s="1"/>
  <c r="AZ91" i="7" s="1"/>
  <c r="AZ92" i="7" s="1"/>
  <c r="AZ93" i="7" s="1"/>
  <c r="AZ94" i="7" s="1"/>
  <c r="AZ95" i="7" s="1"/>
  <c r="AZ96" i="7" s="1"/>
  <c r="AZ97" i="7" s="1"/>
  <c r="AZ98" i="7" s="1"/>
  <c r="AZ99" i="7" s="1"/>
  <c r="AZ100" i="7" s="1"/>
  <c r="AZ101" i="7" s="1"/>
  <c r="AZ102" i="7" s="1"/>
  <c r="AZ103" i="7" s="1"/>
  <c r="AZ104" i="7" s="1"/>
  <c r="AZ105" i="7" s="1"/>
  <c r="AZ106" i="7" s="1"/>
  <c r="AZ8" i="7"/>
  <c r="AT8" i="7"/>
  <c r="AT9" i="7" s="1"/>
  <c r="AT10" i="7" s="1"/>
  <c r="AT11" i="7" s="1"/>
  <c r="AT12" i="7" s="1"/>
  <c r="AT13" i="7" s="1"/>
  <c r="AT14" i="7" s="1"/>
  <c r="AT15" i="7" s="1"/>
  <c r="AT16" i="7" s="1"/>
  <c r="AT17" i="7" s="1"/>
  <c r="AT18" i="7" s="1"/>
  <c r="AT19" i="7" s="1"/>
  <c r="AT20" i="7" s="1"/>
  <c r="AT21" i="7" s="1"/>
  <c r="AT22" i="7" s="1"/>
  <c r="AT23" i="7" s="1"/>
  <c r="AT24" i="7" s="1"/>
  <c r="AT25" i="7" s="1"/>
  <c r="AT26" i="7" s="1"/>
  <c r="AT27" i="7" s="1"/>
  <c r="AT28" i="7" s="1"/>
  <c r="AT29" i="7" s="1"/>
  <c r="AT30" i="7" s="1"/>
  <c r="AT31" i="7" s="1"/>
  <c r="AT32" i="7" s="1"/>
  <c r="AT33" i="7" s="1"/>
  <c r="AT34" i="7" s="1"/>
  <c r="AT35" i="7" s="1"/>
  <c r="AT36" i="7" s="1"/>
  <c r="AT37" i="7" s="1"/>
  <c r="AT38" i="7" s="1"/>
  <c r="AT39" i="7" s="1"/>
  <c r="AT40" i="7" s="1"/>
  <c r="AT41" i="7" s="1"/>
  <c r="AT42" i="7" s="1"/>
  <c r="AT43" i="7" s="1"/>
  <c r="AT44" i="7" s="1"/>
  <c r="AT45" i="7" s="1"/>
  <c r="AT46" i="7" s="1"/>
  <c r="AT47" i="7" s="1"/>
  <c r="AT48" i="7" s="1"/>
  <c r="AT49" i="7" s="1"/>
  <c r="AT50" i="7" s="1"/>
  <c r="AT51" i="7" s="1"/>
  <c r="AT52" i="7" s="1"/>
  <c r="AT53" i="7" s="1"/>
  <c r="AT54" i="7" s="1"/>
  <c r="AT55" i="7" s="1"/>
  <c r="AT56" i="7" s="1"/>
  <c r="AT57" i="7" s="1"/>
  <c r="AT58" i="7" s="1"/>
  <c r="AT59" i="7" s="1"/>
  <c r="AT60" i="7" s="1"/>
  <c r="AT61" i="7" s="1"/>
  <c r="AT62" i="7" s="1"/>
  <c r="AT63" i="7" s="1"/>
  <c r="AT64" i="7" s="1"/>
  <c r="AT65" i="7" s="1"/>
  <c r="AT66" i="7" s="1"/>
  <c r="AT67" i="7" s="1"/>
  <c r="AT68" i="7" s="1"/>
  <c r="AT69" i="7" s="1"/>
  <c r="AT70" i="7" s="1"/>
  <c r="AT71" i="7" s="1"/>
  <c r="AT72" i="7" s="1"/>
  <c r="AT73" i="7" s="1"/>
  <c r="AT74" i="7" s="1"/>
  <c r="AT75" i="7" s="1"/>
  <c r="AT76" i="7" s="1"/>
  <c r="AT77" i="7" s="1"/>
  <c r="AT78" i="7" s="1"/>
  <c r="AT79" i="7" s="1"/>
  <c r="AT80" i="7" s="1"/>
  <c r="AT81" i="7" s="1"/>
  <c r="AT82" i="7" s="1"/>
  <c r="AT83" i="7" s="1"/>
  <c r="AT84" i="7" s="1"/>
  <c r="AT85" i="7" s="1"/>
  <c r="AT86" i="7" s="1"/>
  <c r="AT87" i="7" s="1"/>
  <c r="AT88" i="7" s="1"/>
  <c r="AT89" i="7" s="1"/>
  <c r="AT90" i="7" s="1"/>
  <c r="AT91" i="7" s="1"/>
  <c r="AT92" i="7" s="1"/>
  <c r="AT93" i="7" s="1"/>
  <c r="AT94" i="7" s="1"/>
  <c r="AT95" i="7" s="1"/>
  <c r="AT96" i="7" s="1"/>
  <c r="AT97" i="7" s="1"/>
  <c r="AT98" i="7" s="1"/>
  <c r="AT99" i="7" s="1"/>
  <c r="AT100" i="7" s="1"/>
  <c r="AT101" i="7" s="1"/>
  <c r="AT102" i="7" s="1"/>
  <c r="AT103" i="7" s="1"/>
  <c r="AT104" i="7" s="1"/>
  <c r="AT105" i="7" s="1"/>
  <c r="AT106" i="7" s="1"/>
  <c r="AM8" i="7"/>
  <c r="AM9" i="7" s="1"/>
  <c r="AM10" i="7" s="1"/>
  <c r="AM11" i="7" s="1"/>
  <c r="AM12" i="7" s="1"/>
  <c r="AM13" i="7" s="1"/>
  <c r="AM14" i="7" s="1"/>
  <c r="AM15" i="7" s="1"/>
  <c r="AM16" i="7" s="1"/>
  <c r="AM17" i="7" s="1"/>
  <c r="AM18" i="7" s="1"/>
  <c r="AM19" i="7" s="1"/>
  <c r="AM20" i="7" s="1"/>
  <c r="AM21" i="7" s="1"/>
  <c r="AM22" i="7" s="1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M65" i="7" s="1"/>
  <c r="AM66" i="7" s="1"/>
  <c r="AM67" i="7" s="1"/>
  <c r="AM68" i="7" s="1"/>
  <c r="AM69" i="7" s="1"/>
  <c r="AM70" i="7" s="1"/>
  <c r="AM71" i="7" s="1"/>
  <c r="AM72" i="7" s="1"/>
  <c r="AM73" i="7" s="1"/>
  <c r="AM74" i="7" s="1"/>
  <c r="AM75" i="7" s="1"/>
  <c r="AM76" i="7" s="1"/>
  <c r="AM77" i="7" s="1"/>
  <c r="AM78" i="7" s="1"/>
  <c r="AM79" i="7" s="1"/>
  <c r="AM80" i="7" s="1"/>
  <c r="AM81" i="7" s="1"/>
  <c r="AM82" i="7" s="1"/>
  <c r="AM83" i="7" s="1"/>
  <c r="AM84" i="7" s="1"/>
  <c r="AM85" i="7" s="1"/>
  <c r="AM86" i="7" s="1"/>
  <c r="AM87" i="7" s="1"/>
  <c r="AM88" i="7" s="1"/>
  <c r="AM89" i="7" s="1"/>
  <c r="AM90" i="7" s="1"/>
  <c r="AM91" i="7" s="1"/>
  <c r="AM92" i="7" s="1"/>
  <c r="AM93" i="7" s="1"/>
  <c r="AM94" i="7" s="1"/>
  <c r="AM95" i="7" s="1"/>
  <c r="AM96" i="7" s="1"/>
  <c r="AM97" i="7" s="1"/>
  <c r="AM98" i="7" s="1"/>
  <c r="AM99" i="7" s="1"/>
  <c r="AM100" i="7" s="1"/>
  <c r="AM101" i="7" s="1"/>
  <c r="AM102" i="7" s="1"/>
  <c r="AM103" i="7" s="1"/>
  <c r="AM104" i="7" s="1"/>
  <c r="AM105" i="7" s="1"/>
  <c r="AM106" i="7" s="1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104" i="7"/>
  <c r="AH105" i="7"/>
  <c r="AH106" i="7"/>
  <c r="AH7" i="7"/>
  <c r="AG7" i="7"/>
  <c r="AF105" i="7"/>
  <c r="AF106" i="7" s="1"/>
  <c r="AF99" i="7"/>
  <c r="AF100" i="7"/>
  <c r="AF101" i="7" s="1"/>
  <c r="AF102" i="7" s="1"/>
  <c r="AF103" i="7" s="1"/>
  <c r="AF104" i="7" s="1"/>
  <c r="AF57" i="7"/>
  <c r="AF58" i="7" s="1"/>
  <c r="AF59" i="7" s="1"/>
  <c r="AF60" i="7" s="1"/>
  <c r="AF61" i="7" s="1"/>
  <c r="AF62" i="7" s="1"/>
  <c r="AF63" i="7" s="1"/>
  <c r="AF64" i="7" s="1"/>
  <c r="AF65" i="7" s="1"/>
  <c r="AF66" i="7" s="1"/>
  <c r="AF67" i="7" s="1"/>
  <c r="AF68" i="7" s="1"/>
  <c r="AF69" i="7" s="1"/>
  <c r="AF70" i="7" s="1"/>
  <c r="AF71" i="7" s="1"/>
  <c r="AF72" i="7" s="1"/>
  <c r="AF73" i="7" s="1"/>
  <c r="AF74" i="7" s="1"/>
  <c r="AF75" i="7" s="1"/>
  <c r="AF76" i="7" s="1"/>
  <c r="AF77" i="7" s="1"/>
  <c r="AF78" i="7" s="1"/>
  <c r="AF79" i="7" s="1"/>
  <c r="AF80" i="7" s="1"/>
  <c r="AF81" i="7" s="1"/>
  <c r="AF82" i="7" s="1"/>
  <c r="AF83" i="7" s="1"/>
  <c r="AF84" i="7" s="1"/>
  <c r="AF85" i="7" s="1"/>
  <c r="AF86" i="7" s="1"/>
  <c r="AF87" i="7" s="1"/>
  <c r="AF88" i="7" s="1"/>
  <c r="AF89" i="7" s="1"/>
  <c r="AF90" i="7" s="1"/>
  <c r="AF91" i="7" s="1"/>
  <c r="AF92" i="7" s="1"/>
  <c r="AF93" i="7" s="1"/>
  <c r="AF94" i="7" s="1"/>
  <c r="AF95" i="7" s="1"/>
  <c r="AF96" i="7" s="1"/>
  <c r="AF97" i="7" s="1"/>
  <c r="AF98" i="7" s="1"/>
  <c r="AF9" i="7"/>
  <c r="AF10" i="7" s="1"/>
  <c r="AF11" i="7" s="1"/>
  <c r="AF12" i="7" s="1"/>
  <c r="AF13" i="7" s="1"/>
  <c r="AF14" i="7" s="1"/>
  <c r="AF15" i="7" s="1"/>
  <c r="AF16" i="7" s="1"/>
  <c r="AF17" i="7" s="1"/>
  <c r="AF18" i="7" s="1"/>
  <c r="AF19" i="7" s="1"/>
  <c r="AF20" i="7" s="1"/>
  <c r="AF21" i="7" s="1"/>
  <c r="AF22" i="7" s="1"/>
  <c r="AF23" i="7" s="1"/>
  <c r="AF24" i="7" s="1"/>
  <c r="AF25" i="7" s="1"/>
  <c r="AF26" i="7" s="1"/>
  <c r="AF27" i="7" s="1"/>
  <c r="AF28" i="7" s="1"/>
  <c r="AF29" i="7" s="1"/>
  <c r="AF30" i="7" s="1"/>
  <c r="AF31" i="7" s="1"/>
  <c r="AF32" i="7" s="1"/>
  <c r="AF33" i="7" s="1"/>
  <c r="AF34" i="7" s="1"/>
  <c r="AF35" i="7" s="1"/>
  <c r="AF36" i="7" s="1"/>
  <c r="AF37" i="7" s="1"/>
  <c r="AF38" i="7" s="1"/>
  <c r="AF39" i="7" s="1"/>
  <c r="AF40" i="7" s="1"/>
  <c r="AF41" i="7" s="1"/>
  <c r="AF42" i="7" s="1"/>
  <c r="AF43" i="7" s="1"/>
  <c r="AF44" i="7" s="1"/>
  <c r="AF45" i="7" s="1"/>
  <c r="AF46" i="7" s="1"/>
  <c r="AF47" i="7" s="1"/>
  <c r="AF48" i="7" s="1"/>
  <c r="AF49" i="7" s="1"/>
  <c r="AF50" i="7" s="1"/>
  <c r="AF51" i="7" s="1"/>
  <c r="AF52" i="7" s="1"/>
  <c r="AF53" i="7" s="1"/>
  <c r="AF54" i="7" s="1"/>
  <c r="AF55" i="7" s="1"/>
  <c r="AF56" i="7" s="1"/>
  <c r="AF8" i="7"/>
  <c r="AC63" i="7"/>
  <c r="AA63" i="7"/>
  <c r="AB7" i="7"/>
  <c r="AB63" i="7"/>
  <c r="Z65" i="7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Z84" i="7" s="1"/>
  <c r="Z85" i="7" s="1"/>
  <c r="Z86" i="7" s="1"/>
  <c r="Z87" i="7" s="1"/>
  <c r="Z88" i="7" s="1"/>
  <c r="Z89" i="7" s="1"/>
  <c r="Z90" i="7" s="1"/>
  <c r="Z91" i="7" s="1"/>
  <c r="Z92" i="7" s="1"/>
  <c r="Z93" i="7" s="1"/>
  <c r="Z94" i="7" s="1"/>
  <c r="Z95" i="7" s="1"/>
  <c r="Z96" i="7" s="1"/>
  <c r="Z97" i="7" s="1"/>
  <c r="Z98" i="7" s="1"/>
  <c r="Z99" i="7" s="1"/>
  <c r="Z100" i="7" s="1"/>
  <c r="Z101" i="7" s="1"/>
  <c r="Z102" i="7" s="1"/>
  <c r="Z103" i="7" s="1"/>
  <c r="Z104" i="7" s="1"/>
  <c r="Z105" i="7" s="1"/>
  <c r="Z106" i="7" s="1"/>
  <c r="Z107" i="7" s="1"/>
  <c r="Z108" i="7" s="1"/>
  <c r="Z109" i="7" s="1"/>
  <c r="Z110" i="7" s="1"/>
  <c r="Z111" i="7" s="1"/>
  <c r="Z112" i="7" s="1"/>
  <c r="Z64" i="7"/>
  <c r="AC7" i="7"/>
  <c r="AA7" i="7"/>
  <c r="Z9" i="7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8" i="7"/>
  <c r="V74" i="7"/>
  <c r="V79" i="7"/>
  <c r="V87" i="7"/>
  <c r="V95" i="7"/>
  <c r="V105" i="7"/>
  <c r="V108" i="7"/>
  <c r="U63" i="7"/>
  <c r="V64" i="7" s="1"/>
  <c r="T64" i="7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V8" i="7"/>
  <c r="V11" i="7"/>
  <c r="V12" i="7"/>
  <c r="V13" i="7"/>
  <c r="V14" i="7"/>
  <c r="V15" i="7"/>
  <c r="V16" i="7"/>
  <c r="V17" i="7"/>
  <c r="V18" i="7"/>
  <c r="V19" i="7"/>
  <c r="V21" i="7"/>
  <c r="V24" i="7"/>
  <c r="V27" i="7"/>
  <c r="V28" i="7"/>
  <c r="V29" i="7"/>
  <c r="V30" i="7"/>
  <c r="V31" i="7"/>
  <c r="V32" i="7"/>
  <c r="V33" i="7"/>
  <c r="V34" i="7"/>
  <c r="V35" i="7"/>
  <c r="V37" i="7"/>
  <c r="V40" i="7"/>
  <c r="V43" i="7"/>
  <c r="V44" i="7"/>
  <c r="V45" i="7"/>
  <c r="V46" i="7"/>
  <c r="V47" i="7"/>
  <c r="V48" i="7"/>
  <c r="V49" i="7"/>
  <c r="V50" i="7"/>
  <c r="V51" i="7"/>
  <c r="V53" i="7"/>
  <c r="V56" i="7"/>
  <c r="V20" i="7"/>
  <c r="T56" i="7"/>
  <c r="T32" i="7"/>
  <c r="T33" i="7"/>
  <c r="T34" i="7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97" i="7"/>
  <c r="O97" i="7"/>
  <c r="P68" i="7"/>
  <c r="P69" i="7"/>
  <c r="P70" i="7"/>
  <c r="Q67" i="7" s="1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37" i="7"/>
  <c r="N98" i="7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P67" i="7"/>
  <c r="O67" i="7"/>
  <c r="N68" i="7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Q7" i="7"/>
  <c r="Q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O7" i="7"/>
  <c r="O37" i="7"/>
  <c r="N38" i="7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P12" i="7"/>
  <c r="P14" i="7"/>
  <c r="P27" i="7"/>
  <c r="P28" i="7"/>
  <c r="P30" i="7"/>
  <c r="N30" i="7"/>
  <c r="N31" i="7" s="1"/>
  <c r="N26" i="7"/>
  <c r="N27" i="7" s="1"/>
  <c r="N28" i="7" s="1"/>
  <c r="N29" i="7" s="1"/>
  <c r="N17" i="7"/>
  <c r="N18" i="7"/>
  <c r="N19" i="7" s="1"/>
  <c r="N20" i="7" s="1"/>
  <c r="N21" i="7" s="1"/>
  <c r="N22" i="7" s="1"/>
  <c r="N23" i="7" s="1"/>
  <c r="N24" i="7" s="1"/>
  <c r="N25" i="7" s="1"/>
  <c r="N9" i="7"/>
  <c r="N10" i="7" s="1"/>
  <c r="N11" i="7" s="1"/>
  <c r="N12" i="7" s="1"/>
  <c r="N13" i="7" s="1"/>
  <c r="N14" i="7" s="1"/>
  <c r="N15" i="7" s="1"/>
  <c r="N16" i="7" s="1"/>
  <c r="N8" i="7"/>
  <c r="I55" i="7"/>
  <c r="I56" i="7"/>
  <c r="I57" i="7"/>
  <c r="I58" i="7"/>
  <c r="I59" i="7"/>
  <c r="I60" i="7"/>
  <c r="I61" i="7"/>
  <c r="I62" i="7"/>
  <c r="I63" i="7"/>
  <c r="I39" i="7"/>
  <c r="I40" i="7"/>
  <c r="I41" i="7"/>
  <c r="I42" i="7"/>
  <c r="I43" i="7"/>
  <c r="I44" i="7"/>
  <c r="I45" i="7"/>
  <c r="I46" i="7"/>
  <c r="I47" i="7"/>
  <c r="I23" i="7"/>
  <c r="I24" i="7"/>
  <c r="I25" i="7"/>
  <c r="I26" i="7"/>
  <c r="J22" i="7" s="1"/>
  <c r="I27" i="7"/>
  <c r="I28" i="7"/>
  <c r="I29" i="7"/>
  <c r="I30" i="7"/>
  <c r="I31" i="7"/>
  <c r="I38" i="7"/>
  <c r="I54" i="7"/>
  <c r="H54" i="7"/>
  <c r="G55" i="7"/>
  <c r="G56" i="7" s="1"/>
  <c r="G57" i="7" s="1"/>
  <c r="G58" i="7" s="1"/>
  <c r="G59" i="7" s="1"/>
  <c r="G60" i="7" s="1"/>
  <c r="G61" i="7" s="1"/>
  <c r="G62" i="7" s="1"/>
  <c r="G63" i="7" s="1"/>
  <c r="H38" i="7"/>
  <c r="G40" i="7"/>
  <c r="G41" i="7" s="1"/>
  <c r="G42" i="7" s="1"/>
  <c r="G43" i="7" s="1"/>
  <c r="G44" i="7" s="1"/>
  <c r="G45" i="7" s="1"/>
  <c r="G46" i="7" s="1"/>
  <c r="G47" i="7" s="1"/>
  <c r="G39" i="7"/>
  <c r="I22" i="7"/>
  <c r="H22" i="7"/>
  <c r="G24" i="7"/>
  <c r="G25" i="7" s="1"/>
  <c r="G26" i="7" s="1"/>
  <c r="G27" i="7" s="1"/>
  <c r="G28" i="7" s="1"/>
  <c r="G29" i="7" s="1"/>
  <c r="G30" i="7" s="1"/>
  <c r="G31" i="7" s="1"/>
  <c r="G23" i="7"/>
  <c r="I8" i="7"/>
  <c r="I9" i="7"/>
  <c r="I10" i="7"/>
  <c r="I11" i="7"/>
  <c r="I12" i="7"/>
  <c r="I13" i="7"/>
  <c r="I14" i="7"/>
  <c r="I15" i="7"/>
  <c r="I16" i="7"/>
  <c r="I7" i="7"/>
  <c r="H7" i="7"/>
  <c r="G16" i="7"/>
  <c r="G9" i="7"/>
  <c r="G10" i="7" s="1"/>
  <c r="G11" i="7" s="1"/>
  <c r="G12" i="7" s="1"/>
  <c r="G13" i="7" s="1"/>
  <c r="G14" i="7" s="1"/>
  <c r="G15" i="7" s="1"/>
  <c r="G8" i="7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4" i="7"/>
  <c r="AP8" i="6"/>
  <c r="AQ8" i="6"/>
  <c r="AO8" i="6"/>
  <c r="D20" i="6" s="1"/>
  <c r="E20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8" i="6"/>
  <c r="AM8" i="6"/>
  <c r="C20" i="6" s="1"/>
  <c r="AD8" i="6"/>
  <c r="E19" i="6" s="1"/>
  <c r="AC8" i="6"/>
  <c r="D19" i="6" s="1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8" i="6"/>
  <c r="AA8" i="6"/>
  <c r="AG8" i="6" s="1"/>
  <c r="H19" i="6" s="1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AK55" i="6"/>
  <c r="AK56" i="6" s="1"/>
  <c r="AK57" i="6" s="1"/>
  <c r="AK50" i="6"/>
  <c r="AK51" i="6" s="1"/>
  <c r="AK52" i="6" s="1"/>
  <c r="AK53" i="6" s="1"/>
  <c r="AK54" i="6" s="1"/>
  <c r="AK45" i="6"/>
  <c r="AK46" i="6" s="1"/>
  <c r="AK47" i="6" s="1"/>
  <c r="AK48" i="6" s="1"/>
  <c r="AK49" i="6" s="1"/>
  <c r="AK10" i="6"/>
  <c r="AK11" i="6" s="1"/>
  <c r="AK12" i="6" s="1"/>
  <c r="AK13" i="6" s="1"/>
  <c r="AK14" i="6" s="1"/>
  <c r="AK15" i="6" s="1"/>
  <c r="AK16" i="6" s="1"/>
  <c r="AK17" i="6" s="1"/>
  <c r="AK18" i="6" s="1"/>
  <c r="AK19" i="6" s="1"/>
  <c r="AK20" i="6" s="1"/>
  <c r="AK21" i="6" s="1"/>
  <c r="AK22" i="6" s="1"/>
  <c r="AK23" i="6" s="1"/>
  <c r="AK24" i="6" s="1"/>
  <c r="AK25" i="6" s="1"/>
  <c r="AK26" i="6" s="1"/>
  <c r="AK27" i="6" s="1"/>
  <c r="AK28" i="6" s="1"/>
  <c r="AK29" i="6" s="1"/>
  <c r="AK30" i="6" s="1"/>
  <c r="AK31" i="6" s="1"/>
  <c r="AK32" i="6" s="1"/>
  <c r="AK33" i="6" s="1"/>
  <c r="AK34" i="6" s="1"/>
  <c r="AK35" i="6" s="1"/>
  <c r="AK36" i="6" s="1"/>
  <c r="AK37" i="6" s="1"/>
  <c r="AK38" i="6" s="1"/>
  <c r="AK39" i="6" s="1"/>
  <c r="AK40" i="6" s="1"/>
  <c r="AK41" i="6" s="1"/>
  <c r="AK42" i="6" s="1"/>
  <c r="AK43" i="6" s="1"/>
  <c r="AK44" i="6" s="1"/>
  <c r="Y32" i="6"/>
  <c r="Y10" i="6"/>
  <c r="Y11" i="6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R8" i="6"/>
  <c r="E18" i="6" s="1"/>
  <c r="Q8" i="6"/>
  <c r="O8" i="6"/>
  <c r="P11" i="6" s="1"/>
  <c r="N9" i="6"/>
  <c r="N10" i="6"/>
  <c r="N11" i="6"/>
  <c r="N12" i="6"/>
  <c r="N13" i="6"/>
  <c r="N14" i="6"/>
  <c r="N15" i="6"/>
  <c r="N16" i="6"/>
  <c r="N17" i="6"/>
  <c r="M17" i="6"/>
  <c r="M10" i="6"/>
  <c r="M11" i="6"/>
  <c r="M12" i="6" s="1"/>
  <c r="M13" i="6" s="1"/>
  <c r="M14" i="6" s="1"/>
  <c r="M15" i="6" s="1"/>
  <c r="M16" i="6" s="1"/>
  <c r="F20" i="6"/>
  <c r="G20" i="6"/>
  <c r="F19" i="6"/>
  <c r="G19" i="6"/>
  <c r="F18" i="6"/>
  <c r="G18" i="6"/>
  <c r="D18" i="6"/>
  <c r="B20" i="6"/>
  <c r="B19" i="6"/>
  <c r="B18" i="6"/>
  <c r="B17" i="6"/>
  <c r="E17" i="6"/>
  <c r="F17" i="6"/>
  <c r="G17" i="6"/>
  <c r="H17" i="6"/>
  <c r="I17" i="6"/>
  <c r="J17" i="6"/>
  <c r="C17" i="6"/>
  <c r="D17" i="6"/>
  <c r="AR8" i="6"/>
  <c r="AF8" i="6"/>
  <c r="AE8" i="6"/>
  <c r="T8" i="6"/>
  <c r="S8" i="6"/>
  <c r="K8" i="6"/>
  <c r="J8" i="6"/>
  <c r="I8" i="6"/>
  <c r="H8" i="6"/>
  <c r="G8" i="6"/>
  <c r="F8" i="6"/>
  <c r="E8" i="6"/>
  <c r="D9" i="6"/>
  <c r="D10" i="6"/>
  <c r="D11" i="6"/>
  <c r="D12" i="6"/>
  <c r="D8" i="6"/>
  <c r="C8" i="6"/>
  <c r="M9" i="6"/>
  <c r="Y9" i="6"/>
  <c r="AK9" i="6"/>
  <c r="AL8" i="6"/>
  <c r="Z8" i="6"/>
  <c r="N8" i="6"/>
  <c r="B9" i="6"/>
  <c r="B10" i="6"/>
  <c r="B11" i="6"/>
  <c r="B12" i="6"/>
  <c r="B8" i="6"/>
  <c r="A10" i="6"/>
  <c r="A11" i="6"/>
  <c r="A12" i="6"/>
  <c r="A9" i="6"/>
  <c r="A2" i="5"/>
  <c r="C6" i="4"/>
  <c r="C7" i="4"/>
  <c r="C9" i="4"/>
  <c r="B14" i="4"/>
  <c r="B12" i="4"/>
  <c r="B13" i="4"/>
  <c r="B7" i="4"/>
  <c r="B8" i="4" s="1"/>
  <c r="B9" i="4" s="1"/>
  <c r="B10" i="4" s="1"/>
  <c r="B11" i="4" s="1"/>
  <c r="B6" i="4"/>
  <c r="C5" i="4"/>
  <c r="C8" i="4"/>
  <c r="D6" i="3"/>
  <c r="D7" i="3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C58" i="2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42" i="2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30" i="2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22" i="2"/>
  <c r="C23" i="2" s="1"/>
  <c r="C24" i="2" s="1"/>
  <c r="C25" i="2" s="1"/>
  <c r="C26" i="2" s="1"/>
  <c r="C27" i="2" s="1"/>
  <c r="C28" i="2" s="1"/>
  <c r="C29" i="2" s="1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8" i="2"/>
  <c r="B8" i="2"/>
  <c r="C7" i="2"/>
  <c r="C2" i="2"/>
  <c r="C10" i="4" l="1"/>
  <c r="AH19" i="8"/>
  <c r="AA20" i="8"/>
  <c r="V104" i="7"/>
  <c r="V78" i="7"/>
  <c r="V103" i="7"/>
  <c r="V77" i="7"/>
  <c r="V100" i="7"/>
  <c r="V76" i="7"/>
  <c r="V97" i="7"/>
  <c r="V75" i="7"/>
  <c r="V94" i="7"/>
  <c r="V73" i="7"/>
  <c r="V93" i="7"/>
  <c r="V72" i="7"/>
  <c r="V92" i="7"/>
  <c r="V71" i="7"/>
  <c r="V63" i="7"/>
  <c r="V91" i="7"/>
  <c r="V68" i="7"/>
  <c r="V111" i="7"/>
  <c r="V90" i="7"/>
  <c r="V65" i="7"/>
  <c r="V110" i="7"/>
  <c r="V89" i="7"/>
  <c r="V109" i="7"/>
  <c r="V88" i="7"/>
  <c r="V107" i="7"/>
  <c r="V84" i="7"/>
  <c r="V106" i="7"/>
  <c r="V81" i="7"/>
  <c r="AO94" i="7"/>
  <c r="AO78" i="7"/>
  <c r="AO62" i="7"/>
  <c r="AO46" i="7"/>
  <c r="AO30" i="7"/>
  <c r="AO14" i="7"/>
  <c r="AO7" i="7"/>
  <c r="AO92" i="7"/>
  <c r="AO76" i="7"/>
  <c r="AO60" i="7"/>
  <c r="AO44" i="7"/>
  <c r="AO28" i="7"/>
  <c r="AO12" i="7"/>
  <c r="AO91" i="7"/>
  <c r="AO75" i="7"/>
  <c r="AO59" i="7"/>
  <c r="AO43" i="7"/>
  <c r="AO27" i="7"/>
  <c r="AO11" i="7"/>
  <c r="AO106" i="7"/>
  <c r="AO90" i="7"/>
  <c r="AO74" i="7"/>
  <c r="AO58" i="7"/>
  <c r="AO42" i="7"/>
  <c r="AO26" i="7"/>
  <c r="AO10" i="7"/>
  <c r="AO105" i="7"/>
  <c r="AO89" i="7"/>
  <c r="AO73" i="7"/>
  <c r="AO57" i="7"/>
  <c r="AO41" i="7"/>
  <c r="AO25" i="7"/>
  <c r="AO9" i="7"/>
  <c r="AO29" i="7"/>
  <c r="AO104" i="7"/>
  <c r="AO88" i="7"/>
  <c r="AO72" i="7"/>
  <c r="AO56" i="7"/>
  <c r="AO40" i="7"/>
  <c r="AO24" i="7"/>
  <c r="AO8" i="7"/>
  <c r="AO45" i="7"/>
  <c r="AO103" i="7"/>
  <c r="AO87" i="7"/>
  <c r="AO71" i="7"/>
  <c r="AO55" i="7"/>
  <c r="AO39" i="7"/>
  <c r="AO23" i="7"/>
  <c r="AO102" i="7"/>
  <c r="AO86" i="7"/>
  <c r="AO70" i="7"/>
  <c r="AO54" i="7"/>
  <c r="AO38" i="7"/>
  <c r="AO22" i="7"/>
  <c r="AO77" i="7"/>
  <c r="AO101" i="7"/>
  <c r="AO85" i="7"/>
  <c r="AO69" i="7"/>
  <c r="AO53" i="7"/>
  <c r="AO37" i="7"/>
  <c r="AO21" i="7"/>
  <c r="AO100" i="7"/>
  <c r="AO84" i="7"/>
  <c r="AO68" i="7"/>
  <c r="AO52" i="7"/>
  <c r="AO36" i="7"/>
  <c r="AO20" i="7"/>
  <c r="AO99" i="7"/>
  <c r="AO83" i="7"/>
  <c r="AO67" i="7"/>
  <c r="AO51" i="7"/>
  <c r="AO35" i="7"/>
  <c r="AO19" i="7"/>
  <c r="AO93" i="7"/>
  <c r="AO98" i="7"/>
  <c r="AO82" i="7"/>
  <c r="AO66" i="7"/>
  <c r="AO50" i="7"/>
  <c r="AO34" i="7"/>
  <c r="AO18" i="7"/>
  <c r="AO97" i="7"/>
  <c r="AO81" i="7"/>
  <c r="AO65" i="7"/>
  <c r="AO49" i="7"/>
  <c r="AO33" i="7"/>
  <c r="AO17" i="7"/>
  <c r="AO13" i="7"/>
  <c r="AO96" i="7"/>
  <c r="AO80" i="7"/>
  <c r="AO64" i="7"/>
  <c r="AO48" i="7"/>
  <c r="AO32" i="7"/>
  <c r="AO16" i="7"/>
  <c r="AO61" i="7"/>
  <c r="AO95" i="7"/>
  <c r="AO79" i="7"/>
  <c r="AO63" i="7"/>
  <c r="AO47" i="7"/>
  <c r="AO31" i="7"/>
  <c r="BC7" i="7"/>
  <c r="AW7" i="7"/>
  <c r="AX7" i="7" s="1"/>
  <c r="V7" i="7"/>
  <c r="W7" i="7" s="1"/>
  <c r="AD7" i="8" s="1"/>
  <c r="V42" i="7"/>
  <c r="V26" i="7"/>
  <c r="V10" i="7"/>
  <c r="V102" i="7"/>
  <c r="V86" i="7"/>
  <c r="V70" i="7"/>
  <c r="V41" i="7"/>
  <c r="V25" i="7"/>
  <c r="V9" i="7"/>
  <c r="V101" i="7"/>
  <c r="V85" i="7"/>
  <c r="V69" i="7"/>
  <c r="W63" i="7" s="1"/>
  <c r="V55" i="7"/>
  <c r="V39" i="7"/>
  <c r="V23" i="7"/>
  <c r="V99" i="7"/>
  <c r="V83" i="7"/>
  <c r="V67" i="7"/>
  <c r="V54" i="7"/>
  <c r="V38" i="7"/>
  <c r="V22" i="7"/>
  <c r="V98" i="7"/>
  <c r="V82" i="7"/>
  <c r="V66" i="7"/>
  <c r="V52" i="7"/>
  <c r="V36" i="7"/>
  <c r="V112" i="7"/>
  <c r="V96" i="7"/>
  <c r="V80" i="7"/>
  <c r="P26" i="7"/>
  <c r="P10" i="7"/>
  <c r="P25" i="7"/>
  <c r="P9" i="7"/>
  <c r="P24" i="7"/>
  <c r="P8" i="7"/>
  <c r="P11" i="7"/>
  <c r="P22" i="7"/>
  <c r="P23" i="7"/>
  <c r="P21" i="7"/>
  <c r="P20" i="7"/>
  <c r="P19" i="7"/>
  <c r="P18" i="7"/>
  <c r="P17" i="7"/>
  <c r="P7" i="7"/>
  <c r="P16" i="7"/>
  <c r="P31" i="7"/>
  <c r="P15" i="7"/>
  <c r="P29" i="7"/>
  <c r="P13" i="7"/>
  <c r="J54" i="7"/>
  <c r="J38" i="7"/>
  <c r="J7" i="7"/>
  <c r="AU8" i="6"/>
  <c r="J20" i="6" s="1"/>
  <c r="AS8" i="6"/>
  <c r="H20" i="6" s="1"/>
  <c r="AI8" i="6"/>
  <c r="J19" i="6" s="1"/>
  <c r="AH8" i="6"/>
  <c r="I19" i="6" s="1"/>
  <c r="C19" i="6"/>
  <c r="W8" i="6"/>
  <c r="J18" i="6" s="1"/>
  <c r="V8" i="6"/>
  <c r="I18" i="6" s="1"/>
  <c r="P9" i="6"/>
  <c r="P15" i="6"/>
  <c r="P10" i="6"/>
  <c r="P8" i="6"/>
  <c r="P14" i="6"/>
  <c r="C18" i="6"/>
  <c r="P17" i="6"/>
  <c r="P13" i="6"/>
  <c r="P16" i="6"/>
  <c r="P12" i="6"/>
  <c r="U8" i="6"/>
  <c r="H18" i="6" s="1"/>
  <c r="AT8" i="6"/>
  <c r="I20" i="6" s="1"/>
  <c r="C11" i="4" l="1"/>
  <c r="AH20" i="8"/>
  <c r="AA21" i="8"/>
  <c r="D107" i="7"/>
  <c r="D108" i="7"/>
  <c r="D110" i="7"/>
  <c r="D111" i="7" s="1"/>
  <c r="AP7" i="7"/>
  <c r="AQ7" i="7" s="1"/>
  <c r="Q97" i="7"/>
  <c r="C12" i="4" l="1"/>
  <c r="AH21" i="8"/>
  <c r="AA22" i="8"/>
  <c r="C110" i="7"/>
  <c r="C111" i="7" s="1"/>
  <c r="C107" i="7"/>
  <c r="A27" i="1"/>
  <c r="A28" i="1" s="1"/>
  <c r="A29" i="1" s="1"/>
  <c r="A30" i="1" s="1"/>
  <c r="A31" i="1" s="1"/>
  <c r="A32" i="1" s="1"/>
  <c r="A33" i="1" s="1"/>
  <c r="A9" i="1"/>
  <c r="A10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8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I2" i="1"/>
  <c r="H2" i="1"/>
  <c r="G2" i="1"/>
  <c r="AH22" i="8" l="1"/>
  <c r="AA23" i="8"/>
  <c r="C13" i="4" l="1"/>
  <c r="E6" i="3"/>
  <c r="C14" i="4"/>
  <c r="D5" i="4" s="1"/>
  <c r="B2" i="5" s="1"/>
  <c r="AH23" i="8"/>
  <c r="AA24" i="8"/>
  <c r="AA25" i="8" l="1"/>
  <c r="AH24" i="8"/>
  <c r="AH25" i="8" l="1"/>
  <c r="AA26" i="8"/>
  <c r="AH26" i="8" l="1"/>
  <c r="AA27" i="8"/>
  <c r="AH27" i="8" l="1"/>
  <c r="AA28" i="8"/>
  <c r="AH28" i="8" l="1"/>
  <c r="AA29" i="8"/>
  <c r="AH29" i="8" l="1"/>
  <c r="AA30" i="8"/>
  <c r="AH30" i="8" l="1"/>
  <c r="AA31" i="8"/>
  <c r="AH31" i="8" l="1"/>
  <c r="AA32" i="8"/>
  <c r="AA33" i="8" l="1"/>
  <c r="AH32" i="8"/>
  <c r="AH33" i="8" l="1"/>
  <c r="AA34" i="8"/>
  <c r="AH34" i="8" l="1"/>
  <c r="AA35" i="8"/>
  <c r="AH35" i="8" l="1"/>
  <c r="AA36" i="8"/>
  <c r="AA37" i="8" l="1"/>
  <c r="AH36" i="8"/>
  <c r="AH37" i="8" l="1"/>
  <c r="AA38" i="8"/>
  <c r="AH38" i="8" l="1"/>
  <c r="AA39" i="8"/>
  <c r="AH39" i="8" l="1"/>
  <c r="AA40" i="8"/>
  <c r="AA41" i="8" l="1"/>
  <c r="AH40" i="8"/>
  <c r="AH41" i="8" l="1"/>
  <c r="AA42" i="8"/>
  <c r="AH42" i="8" l="1"/>
  <c r="AA43" i="8"/>
  <c r="AH43" i="8" l="1"/>
  <c r="AA44" i="8"/>
  <c r="AA45" i="8" l="1"/>
  <c r="AH44" i="8"/>
  <c r="AH45" i="8" l="1"/>
  <c r="AA46" i="8"/>
  <c r="AH46" i="8" l="1"/>
  <c r="AA47" i="8"/>
  <c r="AH47" i="8" l="1"/>
  <c r="AA48" i="8"/>
  <c r="AA49" i="8" l="1"/>
  <c r="AH48" i="8"/>
  <c r="AH49" i="8" l="1"/>
  <c r="AA50" i="8"/>
  <c r="AH50" i="8" l="1"/>
  <c r="AA51" i="8"/>
  <c r="AH51" i="8" l="1"/>
  <c r="AA52" i="8"/>
  <c r="AH52" i="8" l="1"/>
  <c r="AA53" i="8"/>
  <c r="AH53" i="8" l="1"/>
  <c r="AA54" i="8"/>
  <c r="AH54" i="8" l="1"/>
  <c r="AA55" i="8"/>
  <c r="AH55" i="8" l="1"/>
  <c r="AA56" i="8"/>
  <c r="AH56" i="8" s="1"/>
</calcChain>
</file>

<file path=xl/sharedStrings.xml><?xml version="1.0" encoding="utf-8"?>
<sst xmlns="http://schemas.openxmlformats.org/spreadsheetml/2006/main" count="412" uniqueCount="123">
  <si>
    <t>R1</t>
  </si>
  <si>
    <t>G1</t>
  </si>
  <si>
    <t>B1</t>
  </si>
  <si>
    <t>m</t>
  </si>
  <si>
    <t>a</t>
  </si>
  <si>
    <t>c</t>
  </si>
  <si>
    <t>Xo</t>
  </si>
  <si>
    <t>i</t>
  </si>
  <si>
    <t>Xi</t>
  </si>
  <si>
    <t>=&gt;</t>
  </si>
  <si>
    <t>Период генератора</t>
  </si>
  <si>
    <t>[0;9]</t>
  </si>
  <si>
    <t>[10;19]</t>
  </si>
  <si>
    <t>[20;29]</t>
  </si>
  <si>
    <t>[30;39]</t>
  </si>
  <si>
    <t>[40;49]</t>
  </si>
  <si>
    <t>[50;59]</t>
  </si>
  <si>
    <t>[60;69]</t>
  </si>
  <si>
    <t>[70;79]</t>
  </si>
  <si>
    <t>[80;89]</t>
  </si>
  <si>
    <t>[90;99]</t>
  </si>
  <si>
    <t>n</t>
  </si>
  <si>
    <t>r</t>
  </si>
  <si>
    <t>r i</t>
  </si>
  <si>
    <t>Σ</t>
  </si>
  <si>
    <t>ni</t>
  </si>
  <si>
    <t>j</t>
  </si>
  <si>
    <t>n*pi</t>
  </si>
  <si>
    <t>(n- n*pi)^2 j</t>
  </si>
  <si>
    <t>X^2</t>
  </si>
  <si>
    <t>v</t>
  </si>
  <si>
    <t>По таблице</t>
  </si>
  <si>
    <t>n =</t>
  </si>
  <si>
    <t>n=</t>
  </si>
  <si>
    <t>x̅</t>
  </si>
  <si>
    <t>(xi-x̅)^2</t>
  </si>
  <si>
    <t>σ^2</t>
  </si>
  <si>
    <t>S^2</t>
  </si>
  <si>
    <t>M</t>
  </si>
  <si>
    <t>D</t>
  </si>
  <si>
    <t>|x̅-M|</t>
  </si>
  <si>
    <t>|σ^2-D|</t>
  </si>
  <si>
    <t>|S^2-D|</t>
  </si>
  <si>
    <t>rnd</t>
  </si>
  <si>
    <t>UTIL. (1)</t>
  </si>
  <si>
    <t>UTIL. (2)</t>
  </si>
  <si>
    <t>AVE.CONT. (1)</t>
  </si>
  <si>
    <t>AVE.CONT. (2)</t>
  </si>
  <si>
    <t>Мин</t>
  </si>
  <si>
    <t>Макс</t>
  </si>
  <si>
    <t>S/2</t>
  </si>
  <si>
    <t>Первое</t>
  </si>
  <si>
    <t>Последний</t>
  </si>
  <si>
    <t>(0,721;0,730]</t>
  </si>
  <si>
    <t>(0,731;0,740]</t>
  </si>
  <si>
    <t>(0,740;0,749]</t>
  </si>
  <si>
    <t>(0,749;0,759]</t>
  </si>
  <si>
    <t>(0,759;0,769]</t>
  </si>
  <si>
    <t>(0,769;0,778]</t>
  </si>
  <si>
    <t>(0,778;0,788]</t>
  </si>
  <si>
    <t>(0,788;0,797]</t>
  </si>
  <si>
    <t>(0,797;0,807]</t>
  </si>
  <si>
    <t>(0,807;0,817]</t>
  </si>
  <si>
    <t>(0,817;0,826]</t>
  </si>
  <si>
    <t>(0,465;0,479]</t>
  </si>
  <si>
    <t>(0,479;0,493]</t>
  </si>
  <si>
    <t>(0,493;0,507]</t>
  </si>
  <si>
    <t>(0,507;0,521]</t>
  </si>
  <si>
    <t>(0,521;0,535]</t>
  </si>
  <si>
    <t>(0,535;0,549]</t>
  </si>
  <si>
    <t>(0,549;0,563]</t>
  </si>
  <si>
    <t>(0,563;0,577]</t>
  </si>
  <si>
    <t>(0,577;0,591]</t>
  </si>
  <si>
    <t>(0,591;0,605]</t>
  </si>
  <si>
    <t>(0,605;0,619]</t>
  </si>
  <si>
    <t>(0,619;0,633]</t>
  </si>
  <si>
    <t>(0,633;0,642]</t>
  </si>
  <si>
    <t>(0,021;0,043]</t>
  </si>
  <si>
    <t>(0,043;0,064]</t>
  </si>
  <si>
    <t>(0,064;0,086]</t>
  </si>
  <si>
    <t>(0,086;0,107]</t>
  </si>
  <si>
    <t>(0,107;0,128]</t>
  </si>
  <si>
    <t>(0,128;0,149]</t>
  </si>
  <si>
    <t>(0,149;0,171]</t>
  </si>
  <si>
    <t>(0,171;0,193]</t>
  </si>
  <si>
    <t>(0,193;0,214]</t>
  </si>
  <si>
    <t>(0,214;0,235]</t>
  </si>
  <si>
    <t>(0,235;0,257]</t>
  </si>
  <si>
    <t>(0,257;0,278]</t>
  </si>
  <si>
    <t>(0,278;0,299]</t>
  </si>
  <si>
    <t>(0,299;0,321]</t>
  </si>
  <si>
    <t>(0,321;0,331]</t>
  </si>
  <si>
    <t>(0,016;0,033]</t>
  </si>
  <si>
    <t>(0,033;0,049]</t>
  </si>
  <si>
    <t>(0,049;0,065]</t>
  </si>
  <si>
    <t>(0,065;0,081]</t>
  </si>
  <si>
    <t>(0,081;0,098]</t>
  </si>
  <si>
    <t>(0,098;0,114]</t>
  </si>
  <si>
    <t>(0,114;0,130]</t>
  </si>
  <si>
    <t>(0,130;0,147]</t>
  </si>
  <si>
    <t>(0,147;0,163]</t>
  </si>
  <si>
    <t>(0,179;0,196]</t>
  </si>
  <si>
    <t>(0,163;0,179]</t>
  </si>
  <si>
    <t>(0,196;0,211]</t>
  </si>
  <si>
    <t>(0,211;0,214]</t>
  </si>
  <si>
    <t>(0,721;0,749]</t>
  </si>
  <si>
    <t>(0,749;0,769]</t>
  </si>
  <si>
    <t>(0,807;0,826]</t>
  </si>
  <si>
    <t>(0,465;0,535]</t>
  </si>
  <si>
    <t>(0,605;0,642]</t>
  </si>
  <si>
    <t>(0,021;0,149]</t>
  </si>
  <si>
    <t>(0,257;0,331]</t>
  </si>
  <si>
    <t>(0,114;0,214]</t>
  </si>
  <si>
    <t>UTIL</t>
  </si>
  <si>
    <t>AVE.COUNT.</t>
  </si>
  <si>
    <t>(xi-x̅)(yi-y̅)</t>
  </si>
  <si>
    <t>cov(X,Y)</t>
  </si>
  <si>
    <t>ρ(X,Y)</t>
  </si>
  <si>
    <t xml:space="preserve">n = </t>
  </si>
  <si>
    <t xml:space="preserve">α = </t>
  </si>
  <si>
    <t>α =</t>
  </si>
  <si>
    <t>&lt; M &lt;</t>
  </si>
  <si>
    <t>tn-1(α)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</si>
</sst>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66FFFF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1" fillId="0" borderId="1" xfId="0" applyFont="1" applyBorder="1"/>
    <xf numFmtId="0" fontId="0" fillId="2" borderId="2" xfId="0" applyFill="1" applyBorder="1"/>
    <xf numFmtId="0" fontId="0" fillId="2" borderId="3" xfId="0" applyFill="1" applyBorder="1"/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0" fillId="4" borderId="4" xfId="0" applyFill="1" applyBorder="1" applyAlignment="1">
      <alignment horizontal="right"/>
    </xf>
    <xf numFmtId="0" fontId="0" fillId="4" borderId="5" xfId="0" applyFill="1" applyBorder="1" applyAlignment="1">
      <alignment horizontal="left"/>
    </xf>
    <xf numFmtId="0" fontId="0" fillId="3" borderId="1" xfId="0" applyFill="1" applyBorder="1"/>
    <xf numFmtId="0" fontId="2" fillId="2" borderId="2" xfId="0" applyFont="1" applyFill="1" applyBorder="1"/>
    <xf numFmtId="0" fontId="0" fillId="0" borderId="1" xfId="0" applyFill="1" applyBorder="1"/>
    <xf numFmtId="0" fontId="0" fillId="0" borderId="6" xfId="0" applyBorder="1"/>
    <xf numFmtId="0" fontId="0" fillId="3" borderId="9" xfId="0" applyFill="1" applyBorder="1"/>
    <xf numFmtId="0" fontId="0" fillId="4" borderId="1" xfId="0" applyFill="1" applyBorder="1"/>
    <xf numFmtId="0" fontId="2" fillId="5" borderId="4" xfId="0" applyFont="1" applyFill="1" applyBorder="1" applyAlignment="1">
      <alignment horizontal="right"/>
    </xf>
    <xf numFmtId="0" fontId="2" fillId="5" borderId="5" xfId="0" applyFont="1" applyFill="1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center"/>
    </xf>
    <xf numFmtId="0" fontId="0" fillId="3" borderId="3" xfId="0" applyFill="1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3" borderId="4" xfId="0" applyFill="1" applyBorder="1"/>
    <xf numFmtId="0" fontId="0" fillId="3" borderId="11" xfId="0" applyFill="1" applyBorder="1" applyAlignment="1">
      <alignment horizontal="center"/>
    </xf>
    <xf numFmtId="0" fontId="0" fillId="3" borderId="5" xfId="0" applyFill="1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23293372112281E-2"/>
          <c:y val="7.5268817204301078E-2"/>
          <c:w val="0.87163226218344325"/>
          <c:h val="0.8161383456100245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'1.3'!$C$6:$C$15</c:f>
              <c:strCache>
                <c:ptCount val="10"/>
                <c:pt idx="0">
                  <c:v>[0;9]</c:v>
                </c:pt>
                <c:pt idx="1">
                  <c:v>[10;19]</c:v>
                </c:pt>
                <c:pt idx="2">
                  <c:v>[20;29]</c:v>
                </c:pt>
                <c:pt idx="3">
                  <c:v>[30;39]</c:v>
                </c:pt>
                <c:pt idx="4">
                  <c:v>[40;49]</c:v>
                </c:pt>
                <c:pt idx="5">
                  <c:v>[50;59]</c:v>
                </c:pt>
                <c:pt idx="6">
                  <c:v>[60;69]</c:v>
                </c:pt>
                <c:pt idx="7">
                  <c:v>[70;79]</c:v>
                </c:pt>
                <c:pt idx="8">
                  <c:v>[80;89]</c:v>
                </c:pt>
                <c:pt idx="9">
                  <c:v>[90;99]</c:v>
                </c:pt>
              </c:strCache>
            </c:strRef>
          </c:cat>
          <c:val>
            <c:numRef>
              <c:f>'1.3'!$D$6:$D$15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1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A-47BB-86BA-6F307E234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34"/>
        <c:overlap val="-22"/>
        <c:axId val="527733519"/>
        <c:axId val="527733935"/>
      </c:barChart>
      <c:catAx>
        <c:axId val="52773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en-US" baseline="0"/>
                  <a:t> 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33935"/>
        <c:crosses val="autoZero"/>
        <c:auto val="1"/>
        <c:lblAlgn val="ctr"/>
        <c:lblOffset val="100"/>
        <c:noMultiLvlLbl val="0"/>
      </c:catAx>
      <c:valAx>
        <c:axId val="5277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i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73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'2.1'!$BM$6:$BM$12</c:f>
              <c:strCache>
                <c:ptCount val="7"/>
                <c:pt idx="0">
                  <c:v>(0,721;0,749]</c:v>
                </c:pt>
                <c:pt idx="1">
                  <c:v>(0,749;0,769]</c:v>
                </c:pt>
                <c:pt idx="2">
                  <c:v>(0,769;0,778]</c:v>
                </c:pt>
                <c:pt idx="3">
                  <c:v>(0,778;0,788]</c:v>
                </c:pt>
                <c:pt idx="4">
                  <c:v>(0,788;0,797]</c:v>
                </c:pt>
                <c:pt idx="5">
                  <c:v>(0,797;0,807]</c:v>
                </c:pt>
                <c:pt idx="6">
                  <c:v>(0,807;0,826]</c:v>
                </c:pt>
              </c:strCache>
            </c:strRef>
          </c:cat>
          <c:val>
            <c:numRef>
              <c:f>'2.1'!$BN$6:$BN$12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16</c:v>
                </c:pt>
                <c:pt idx="4">
                  <c:v>21</c:v>
                </c:pt>
                <c:pt idx="5">
                  <c:v>18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A-4BC8-BF96-1DDF8F62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84"/>
        <c:overlap val="-24"/>
        <c:axId val="1579792959"/>
        <c:axId val="1579794623"/>
      </c:barChart>
      <c:catAx>
        <c:axId val="15797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794623"/>
        <c:crosses val="autoZero"/>
        <c:auto val="1"/>
        <c:lblAlgn val="ctr"/>
        <c:lblOffset val="100"/>
        <c:noMultiLvlLbl val="0"/>
      </c:catAx>
      <c:valAx>
        <c:axId val="157979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97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'2.1'!$BT$7:$BT$13</c:f>
              <c:strCache>
                <c:ptCount val="7"/>
                <c:pt idx="0">
                  <c:v>(0,465;0,535]</c:v>
                </c:pt>
                <c:pt idx="1">
                  <c:v>(0,535;0,549]</c:v>
                </c:pt>
                <c:pt idx="2">
                  <c:v>(0,549;0,563]</c:v>
                </c:pt>
                <c:pt idx="3">
                  <c:v>(0,563;0,577]</c:v>
                </c:pt>
                <c:pt idx="4">
                  <c:v>(0,577;0,591]</c:v>
                </c:pt>
                <c:pt idx="5">
                  <c:v>(0,591;0,605]</c:v>
                </c:pt>
                <c:pt idx="6">
                  <c:v>(0,605;0,642]</c:v>
                </c:pt>
              </c:strCache>
            </c:strRef>
          </c:cat>
          <c:val>
            <c:numRef>
              <c:f>'2.1'!$BU$7:$BU$13</c:f>
              <c:numCache>
                <c:formatCode>General</c:formatCode>
                <c:ptCount val="7"/>
                <c:pt idx="0">
                  <c:v>17</c:v>
                </c:pt>
                <c:pt idx="1">
                  <c:v>8</c:v>
                </c:pt>
                <c:pt idx="2">
                  <c:v>16</c:v>
                </c:pt>
                <c:pt idx="3">
                  <c:v>28</c:v>
                </c:pt>
                <c:pt idx="4">
                  <c:v>16</c:v>
                </c:pt>
                <c:pt idx="5">
                  <c:v>9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A-4E4A-862F-1F20BDA9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40"/>
        <c:overlap val="-24"/>
        <c:axId val="1295091695"/>
        <c:axId val="1295094191"/>
      </c:barChart>
      <c:catAx>
        <c:axId val="129509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094191"/>
        <c:crosses val="autoZero"/>
        <c:auto val="1"/>
        <c:lblAlgn val="ctr"/>
        <c:lblOffset val="100"/>
        <c:noMultiLvlLbl val="0"/>
      </c:catAx>
      <c:valAx>
        <c:axId val="1295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509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'2.1'!$CA$8:$CA$14</c:f>
              <c:strCache>
                <c:ptCount val="7"/>
                <c:pt idx="0">
                  <c:v>(0,021;0,149]</c:v>
                </c:pt>
                <c:pt idx="1">
                  <c:v>(0,149;0,171]</c:v>
                </c:pt>
                <c:pt idx="2">
                  <c:v>(0,171;0,193]</c:v>
                </c:pt>
                <c:pt idx="3">
                  <c:v>(0,193;0,214]</c:v>
                </c:pt>
                <c:pt idx="4">
                  <c:v>(0,214;0,235]</c:v>
                </c:pt>
                <c:pt idx="5">
                  <c:v>(0,235;0,257]</c:v>
                </c:pt>
                <c:pt idx="6">
                  <c:v>(0,257;0,331]</c:v>
                </c:pt>
              </c:strCache>
            </c:strRef>
          </c:cat>
          <c:val>
            <c:numRef>
              <c:f>'2.1'!$CB$8:$CB$14</c:f>
              <c:numCache>
                <c:formatCode>General</c:formatCode>
                <c:ptCount val="7"/>
                <c:pt idx="0">
                  <c:v>9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21</c:v>
                </c:pt>
                <c:pt idx="5">
                  <c:v>11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4-4704-BF8A-B577F516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0"/>
        <c:overlap val="-24"/>
        <c:axId val="1830974207"/>
        <c:axId val="1830971295"/>
      </c:barChart>
      <c:catAx>
        <c:axId val="18309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71295"/>
        <c:crosses val="autoZero"/>
        <c:auto val="1"/>
        <c:lblAlgn val="ctr"/>
        <c:lblOffset val="100"/>
        <c:noMultiLvlLbl val="0"/>
      </c:catAx>
      <c:valAx>
        <c:axId val="18309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'2.1'!$CI$8:$CI$14</c:f>
              <c:strCache>
                <c:ptCount val="7"/>
                <c:pt idx="0">
                  <c:v>(0,016;0,033]</c:v>
                </c:pt>
                <c:pt idx="1">
                  <c:v>(0,033;0,049]</c:v>
                </c:pt>
                <c:pt idx="2">
                  <c:v>(0,049;0,065]</c:v>
                </c:pt>
                <c:pt idx="3">
                  <c:v>(0,065;0,081]</c:v>
                </c:pt>
                <c:pt idx="4">
                  <c:v>(0,081;0,098]</c:v>
                </c:pt>
                <c:pt idx="5">
                  <c:v>(0,098;0,114]</c:v>
                </c:pt>
                <c:pt idx="6">
                  <c:v>(0,114;0,214]</c:v>
                </c:pt>
              </c:strCache>
            </c:strRef>
          </c:cat>
          <c:val>
            <c:numRef>
              <c:f>'2.1'!$CJ$8:$CJ$14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23</c:v>
                </c:pt>
                <c:pt idx="3">
                  <c:v>21</c:v>
                </c:pt>
                <c:pt idx="4">
                  <c:v>16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9-4087-A483-58DA6871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-24"/>
        <c:axId val="1830977951"/>
        <c:axId val="1830962975"/>
      </c:barChart>
      <c:catAx>
        <c:axId val="18309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62975"/>
        <c:crosses val="autoZero"/>
        <c:auto val="1"/>
        <c:lblAlgn val="ctr"/>
        <c:lblOffset val="100"/>
        <c:noMultiLvlLbl val="0"/>
      </c:catAx>
      <c:valAx>
        <c:axId val="183096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09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3</xdr:row>
      <xdr:rowOff>9525</xdr:rowOff>
    </xdr:from>
    <xdr:to>
      <xdr:col>14</xdr:col>
      <xdr:colOff>9525</xdr:colOff>
      <xdr:row>20</xdr:row>
      <xdr:rowOff>123825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44823</xdr:colOff>
      <xdr:row>19</xdr:row>
      <xdr:rowOff>129987</xdr:rowOff>
    </xdr:from>
    <xdr:to>
      <xdr:col>65</xdr:col>
      <xdr:colOff>560293</xdr:colOff>
      <xdr:row>33</xdr:row>
      <xdr:rowOff>172570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448236</xdr:colOff>
      <xdr:row>19</xdr:row>
      <xdr:rowOff>163605</xdr:rowOff>
    </xdr:from>
    <xdr:to>
      <xdr:col>73</xdr:col>
      <xdr:colOff>358589</xdr:colOff>
      <xdr:row>34</xdr:row>
      <xdr:rowOff>4482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280148</xdr:colOff>
      <xdr:row>19</xdr:row>
      <xdr:rowOff>174811</xdr:rowOff>
    </xdr:from>
    <xdr:to>
      <xdr:col>81</xdr:col>
      <xdr:colOff>190501</xdr:colOff>
      <xdr:row>34</xdr:row>
      <xdr:rowOff>15688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82</xdr:col>
      <xdr:colOff>291353</xdr:colOff>
      <xdr:row>19</xdr:row>
      <xdr:rowOff>141194</xdr:rowOff>
    </xdr:from>
    <xdr:to>
      <xdr:col>89</xdr:col>
      <xdr:colOff>156883</xdr:colOff>
      <xdr:row>33</xdr:row>
      <xdr:rowOff>183777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L18" sqref="L18"/>
    </sheetView>
  </sheetViews>
  <sheetFormatPr defaultRowHeight="15" x14ac:dyDescent="0.25"/>
  <cols>
    <col min="5" max="5" width="19.42578125" customWidth="1"/>
  </cols>
  <sheetData>
    <row r="1" spans="1:9" ht="15.75" thickBot="1" x14ac:dyDescent="0.3">
      <c r="A1" s="5" t="s">
        <v>0</v>
      </c>
      <c r="B1" s="5" t="s">
        <v>1</v>
      </c>
      <c r="C1" s="5" t="s">
        <v>2</v>
      </c>
      <c r="F1" s="5" t="s">
        <v>3</v>
      </c>
      <c r="G1" s="5" t="s">
        <v>4</v>
      </c>
      <c r="H1" s="5" t="s">
        <v>5</v>
      </c>
      <c r="I1" s="5" t="s">
        <v>6</v>
      </c>
    </row>
    <row r="2" spans="1:9" x14ac:dyDescent="0.25">
      <c r="A2" s="11">
        <v>6</v>
      </c>
      <c r="B2" s="11">
        <v>8</v>
      </c>
      <c r="C2" s="11">
        <v>11</v>
      </c>
      <c r="F2" s="11">
        <v>100</v>
      </c>
      <c r="G2" s="11">
        <f>A2</f>
        <v>6</v>
      </c>
      <c r="H2" s="11">
        <f>B2</f>
        <v>8</v>
      </c>
      <c r="I2" s="11">
        <f>C2</f>
        <v>11</v>
      </c>
    </row>
    <row r="4" spans="1:9" ht="15.75" thickBot="1" x14ac:dyDescent="0.3"/>
    <row r="5" spans="1:9" ht="15.75" thickBot="1" x14ac:dyDescent="0.3">
      <c r="A5" s="5" t="s">
        <v>7</v>
      </c>
      <c r="B5" s="5" t="s">
        <v>8</v>
      </c>
    </row>
    <row r="6" spans="1:9" x14ac:dyDescent="0.25">
      <c r="A6" s="3">
        <v>0</v>
      </c>
      <c r="B6" s="3">
        <f>I2</f>
        <v>11</v>
      </c>
    </row>
    <row r="7" spans="1:9" x14ac:dyDescent="0.25">
      <c r="A7" s="2">
        <v>1</v>
      </c>
      <c r="B7" s="2">
        <f t="shared" ref="B7:B33" si="0">MOD($G$2*B6+$H$2,$F$2)</f>
        <v>74</v>
      </c>
    </row>
    <row r="8" spans="1:9" x14ac:dyDescent="0.25">
      <c r="A8" s="2">
        <f>A7+1</f>
        <v>2</v>
      </c>
      <c r="B8" s="6">
        <f t="shared" si="0"/>
        <v>52</v>
      </c>
    </row>
    <row r="9" spans="1:9" x14ac:dyDescent="0.25">
      <c r="A9" s="2">
        <f t="shared" ref="A9:A33" si="1">A8+1</f>
        <v>3</v>
      </c>
      <c r="B9" s="2">
        <f t="shared" si="0"/>
        <v>20</v>
      </c>
    </row>
    <row r="10" spans="1:9" x14ac:dyDescent="0.25">
      <c r="A10" s="2">
        <f t="shared" si="1"/>
        <v>4</v>
      </c>
      <c r="B10" s="2">
        <f t="shared" si="0"/>
        <v>28</v>
      </c>
    </row>
    <row r="11" spans="1:9" x14ac:dyDescent="0.25">
      <c r="A11" s="2">
        <f t="shared" si="1"/>
        <v>5</v>
      </c>
      <c r="B11" s="2">
        <f t="shared" si="0"/>
        <v>76</v>
      </c>
    </row>
    <row r="12" spans="1:9" x14ac:dyDescent="0.25">
      <c r="A12" s="2">
        <f t="shared" si="1"/>
        <v>6</v>
      </c>
      <c r="B12" s="2">
        <f t="shared" si="0"/>
        <v>64</v>
      </c>
    </row>
    <row r="13" spans="1:9" x14ac:dyDescent="0.25">
      <c r="A13" s="2">
        <f t="shared" si="1"/>
        <v>7</v>
      </c>
      <c r="B13" s="2">
        <f t="shared" si="0"/>
        <v>92</v>
      </c>
    </row>
    <row r="14" spans="1:9" x14ac:dyDescent="0.25">
      <c r="A14" s="2">
        <f t="shared" si="1"/>
        <v>8</v>
      </c>
      <c r="B14" s="2">
        <f t="shared" si="0"/>
        <v>60</v>
      </c>
    </row>
    <row r="15" spans="1:9" x14ac:dyDescent="0.25">
      <c r="A15" s="2">
        <f t="shared" si="1"/>
        <v>9</v>
      </c>
      <c r="B15" s="2">
        <f t="shared" si="0"/>
        <v>68</v>
      </c>
    </row>
    <row r="16" spans="1:9" ht="15.75" thickBot="1" x14ac:dyDescent="0.3">
      <c r="A16" s="2">
        <f t="shared" si="1"/>
        <v>10</v>
      </c>
      <c r="B16" s="2">
        <f t="shared" si="0"/>
        <v>16</v>
      </c>
    </row>
    <row r="17" spans="1:5" ht="15.75" thickBot="1" x14ac:dyDescent="0.3">
      <c r="A17" s="2">
        <f t="shared" si="1"/>
        <v>11</v>
      </c>
      <c r="B17" s="2">
        <f t="shared" si="0"/>
        <v>4</v>
      </c>
      <c r="E17" s="5" t="s">
        <v>10</v>
      </c>
    </row>
    <row r="18" spans="1:5" x14ac:dyDescent="0.25">
      <c r="A18" s="2">
        <f t="shared" si="1"/>
        <v>12</v>
      </c>
      <c r="B18" s="2">
        <f t="shared" si="0"/>
        <v>32</v>
      </c>
      <c r="D18" s="4" t="s">
        <v>9</v>
      </c>
      <c r="E18" s="8">
        <v>27</v>
      </c>
    </row>
    <row r="19" spans="1:5" x14ac:dyDescent="0.25">
      <c r="A19" s="2">
        <f t="shared" si="1"/>
        <v>13</v>
      </c>
      <c r="B19" s="2">
        <f t="shared" si="0"/>
        <v>0</v>
      </c>
    </row>
    <row r="20" spans="1:5" x14ac:dyDescent="0.25">
      <c r="A20" s="2">
        <f t="shared" si="1"/>
        <v>14</v>
      </c>
      <c r="B20" s="2">
        <f t="shared" si="0"/>
        <v>8</v>
      </c>
    </row>
    <row r="21" spans="1:5" x14ac:dyDescent="0.25">
      <c r="A21" s="2">
        <f t="shared" si="1"/>
        <v>15</v>
      </c>
      <c r="B21" s="2">
        <f t="shared" si="0"/>
        <v>56</v>
      </c>
    </row>
    <row r="22" spans="1:5" x14ac:dyDescent="0.25">
      <c r="A22" s="2">
        <f t="shared" si="1"/>
        <v>16</v>
      </c>
      <c r="B22" s="2">
        <f t="shared" si="0"/>
        <v>44</v>
      </c>
    </row>
    <row r="23" spans="1:5" x14ac:dyDescent="0.25">
      <c r="A23" s="2">
        <f t="shared" si="1"/>
        <v>17</v>
      </c>
      <c r="B23" s="2">
        <f t="shared" si="0"/>
        <v>72</v>
      </c>
    </row>
    <row r="24" spans="1:5" x14ac:dyDescent="0.25">
      <c r="A24" s="2">
        <f t="shared" si="1"/>
        <v>18</v>
      </c>
      <c r="B24" s="2">
        <f t="shared" si="0"/>
        <v>40</v>
      </c>
    </row>
    <row r="25" spans="1:5" x14ac:dyDescent="0.25">
      <c r="A25" s="2">
        <f t="shared" si="1"/>
        <v>19</v>
      </c>
      <c r="B25" s="2">
        <f t="shared" si="0"/>
        <v>48</v>
      </c>
    </row>
    <row r="26" spans="1:5" x14ac:dyDescent="0.25">
      <c r="A26" s="2">
        <f t="shared" si="1"/>
        <v>20</v>
      </c>
      <c r="B26" s="2">
        <f t="shared" si="0"/>
        <v>96</v>
      </c>
    </row>
    <row r="27" spans="1:5" x14ac:dyDescent="0.25">
      <c r="A27" s="2">
        <f t="shared" si="1"/>
        <v>21</v>
      </c>
      <c r="B27" s="2">
        <f t="shared" si="0"/>
        <v>84</v>
      </c>
    </row>
    <row r="28" spans="1:5" x14ac:dyDescent="0.25">
      <c r="A28" s="2">
        <f t="shared" si="1"/>
        <v>22</v>
      </c>
      <c r="B28" s="2">
        <f t="shared" si="0"/>
        <v>12</v>
      </c>
    </row>
    <row r="29" spans="1:5" x14ac:dyDescent="0.25">
      <c r="A29" s="2">
        <f t="shared" si="1"/>
        <v>23</v>
      </c>
      <c r="B29" s="2">
        <f t="shared" si="0"/>
        <v>80</v>
      </c>
    </row>
    <row r="30" spans="1:5" x14ac:dyDescent="0.25">
      <c r="A30" s="2">
        <f t="shared" si="1"/>
        <v>24</v>
      </c>
      <c r="B30" s="2">
        <f t="shared" si="0"/>
        <v>88</v>
      </c>
    </row>
    <row r="31" spans="1:5" x14ac:dyDescent="0.25">
      <c r="A31" s="2">
        <f t="shared" si="1"/>
        <v>25</v>
      </c>
      <c r="B31" s="2">
        <f t="shared" si="0"/>
        <v>36</v>
      </c>
    </row>
    <row r="32" spans="1:5" x14ac:dyDescent="0.25">
      <c r="A32" s="2">
        <f t="shared" si="1"/>
        <v>26</v>
      </c>
      <c r="B32" s="2">
        <f t="shared" si="0"/>
        <v>24</v>
      </c>
    </row>
    <row r="33" spans="1:2" x14ac:dyDescent="0.25">
      <c r="A33" s="2">
        <f t="shared" si="1"/>
        <v>27</v>
      </c>
      <c r="B33" s="6">
        <f t="shared" si="0"/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topLeftCell="A55" zoomScale="70" zoomScaleNormal="70" workbookViewId="0">
      <selection activeCell="H16" sqref="H16"/>
    </sheetView>
  </sheetViews>
  <sheetFormatPr defaultRowHeight="15" x14ac:dyDescent="0.25"/>
  <cols>
    <col min="6" max="6" width="18.5703125" customWidth="1"/>
  </cols>
  <sheetData>
    <row r="1" spans="1:6" ht="15.75" thickBot="1" x14ac:dyDescent="0.3">
      <c r="A1" s="1" t="s">
        <v>4</v>
      </c>
      <c r="B1" s="1" t="s">
        <v>5</v>
      </c>
      <c r="C1" s="1" t="s">
        <v>6</v>
      </c>
      <c r="D1" s="10" t="s">
        <v>3</v>
      </c>
    </row>
    <row r="2" spans="1:6" x14ac:dyDescent="0.25">
      <c r="A2" s="11">
        <v>41</v>
      </c>
      <c r="B2" s="11">
        <v>57</v>
      </c>
      <c r="C2" s="11">
        <f>'1.1'!C2</f>
        <v>11</v>
      </c>
      <c r="D2" s="11">
        <v>100</v>
      </c>
    </row>
    <row r="5" spans="1:6" ht="15.75" thickBot="1" x14ac:dyDescent="0.3"/>
    <row r="6" spans="1:6" ht="15.75" thickBot="1" x14ac:dyDescent="0.3">
      <c r="B6" s="1" t="s">
        <v>7</v>
      </c>
      <c r="C6" s="1" t="s">
        <v>8</v>
      </c>
    </row>
    <row r="7" spans="1:6" x14ac:dyDescent="0.25">
      <c r="B7" s="3">
        <v>0</v>
      </c>
      <c r="C7" s="7">
        <f>C2</f>
        <v>11</v>
      </c>
    </row>
    <row r="8" spans="1:6" x14ac:dyDescent="0.25">
      <c r="B8" s="2">
        <f>B7+1</f>
        <v>1</v>
      </c>
      <c r="C8" s="2">
        <f>MOD($A$2*C7+$B$2,$D$2)</f>
        <v>8</v>
      </c>
    </row>
    <row r="9" spans="1:6" x14ac:dyDescent="0.25">
      <c r="B9" s="2">
        <f t="shared" ref="B9:B72" si="0">B8+1</f>
        <v>2</v>
      </c>
      <c r="C9" s="2">
        <f t="shared" ref="C9:C72" si="1">MOD($A$2*C8+$B$2,$D$2)</f>
        <v>85</v>
      </c>
    </row>
    <row r="10" spans="1:6" x14ac:dyDescent="0.25">
      <c r="B10" s="2">
        <f t="shared" si="0"/>
        <v>3</v>
      </c>
      <c r="C10" s="2">
        <f t="shared" si="1"/>
        <v>42</v>
      </c>
    </row>
    <row r="11" spans="1:6" x14ac:dyDescent="0.25">
      <c r="B11" s="2">
        <f t="shared" si="0"/>
        <v>4</v>
      </c>
      <c r="C11" s="2">
        <f t="shared" si="1"/>
        <v>79</v>
      </c>
    </row>
    <row r="12" spans="1:6" ht="15.75" thickBot="1" x14ac:dyDescent="0.3">
      <c r="B12" s="2">
        <f t="shared" si="0"/>
        <v>5</v>
      </c>
      <c r="C12" s="2">
        <f t="shared" si="1"/>
        <v>96</v>
      </c>
    </row>
    <row r="13" spans="1:6" ht="15.75" thickBot="1" x14ac:dyDescent="0.3">
      <c r="B13" s="2">
        <f t="shared" si="0"/>
        <v>6</v>
      </c>
      <c r="C13" s="2">
        <f t="shared" si="1"/>
        <v>93</v>
      </c>
      <c r="F13" s="1" t="s">
        <v>10</v>
      </c>
    </row>
    <row r="14" spans="1:6" x14ac:dyDescent="0.25">
      <c r="B14" s="2">
        <f t="shared" si="0"/>
        <v>7</v>
      </c>
      <c r="C14" s="2">
        <f t="shared" si="1"/>
        <v>70</v>
      </c>
      <c r="E14" s="4" t="s">
        <v>9</v>
      </c>
      <c r="F14" s="8">
        <v>100</v>
      </c>
    </row>
    <row r="15" spans="1:6" x14ac:dyDescent="0.25">
      <c r="B15" s="2">
        <f t="shared" si="0"/>
        <v>8</v>
      </c>
      <c r="C15" s="2">
        <f t="shared" si="1"/>
        <v>27</v>
      </c>
    </row>
    <row r="16" spans="1:6" x14ac:dyDescent="0.25">
      <c r="B16" s="2">
        <f t="shared" si="0"/>
        <v>9</v>
      </c>
      <c r="C16" s="2">
        <f t="shared" si="1"/>
        <v>64</v>
      </c>
    </row>
    <row r="17" spans="2:3" x14ac:dyDescent="0.25">
      <c r="B17" s="2">
        <f t="shared" si="0"/>
        <v>10</v>
      </c>
      <c r="C17" s="2">
        <f t="shared" si="1"/>
        <v>81</v>
      </c>
    </row>
    <row r="18" spans="2:3" x14ac:dyDescent="0.25">
      <c r="B18" s="2">
        <f t="shared" si="0"/>
        <v>11</v>
      </c>
      <c r="C18" s="2">
        <f t="shared" si="1"/>
        <v>78</v>
      </c>
    </row>
    <row r="19" spans="2:3" x14ac:dyDescent="0.25">
      <c r="B19" s="2">
        <f t="shared" si="0"/>
        <v>12</v>
      </c>
      <c r="C19" s="2">
        <f t="shared" si="1"/>
        <v>55</v>
      </c>
    </row>
    <row r="20" spans="2:3" x14ac:dyDescent="0.25">
      <c r="B20" s="2">
        <f t="shared" si="0"/>
        <v>13</v>
      </c>
      <c r="C20" s="2">
        <f t="shared" si="1"/>
        <v>12</v>
      </c>
    </row>
    <row r="21" spans="2:3" x14ac:dyDescent="0.25">
      <c r="B21" s="2">
        <f t="shared" si="0"/>
        <v>14</v>
      </c>
      <c r="C21" s="2">
        <f t="shared" si="1"/>
        <v>49</v>
      </c>
    </row>
    <row r="22" spans="2:3" x14ac:dyDescent="0.25">
      <c r="B22" s="2">
        <f t="shared" si="0"/>
        <v>15</v>
      </c>
      <c r="C22" s="2">
        <f>MOD($A$2*C21+$B$2,$D$2)</f>
        <v>66</v>
      </c>
    </row>
    <row r="23" spans="2:3" x14ac:dyDescent="0.25">
      <c r="B23" s="2">
        <f t="shared" si="0"/>
        <v>16</v>
      </c>
      <c r="C23" s="2">
        <f t="shared" si="1"/>
        <v>63</v>
      </c>
    </row>
    <row r="24" spans="2:3" x14ac:dyDescent="0.25">
      <c r="B24" s="2">
        <f t="shared" si="0"/>
        <v>17</v>
      </c>
      <c r="C24" s="2">
        <f t="shared" si="1"/>
        <v>40</v>
      </c>
    </row>
    <row r="25" spans="2:3" x14ac:dyDescent="0.25">
      <c r="B25" s="2">
        <f t="shared" si="0"/>
        <v>18</v>
      </c>
      <c r="C25" s="2">
        <f t="shared" si="1"/>
        <v>97</v>
      </c>
    </row>
    <row r="26" spans="2:3" x14ac:dyDescent="0.25">
      <c r="B26" s="2">
        <f t="shared" si="0"/>
        <v>19</v>
      </c>
      <c r="C26" s="2">
        <f t="shared" si="1"/>
        <v>34</v>
      </c>
    </row>
    <row r="27" spans="2:3" x14ac:dyDescent="0.25">
      <c r="B27" s="2">
        <f t="shared" si="0"/>
        <v>20</v>
      </c>
      <c r="C27" s="2">
        <f t="shared" si="1"/>
        <v>51</v>
      </c>
    </row>
    <row r="28" spans="2:3" x14ac:dyDescent="0.25">
      <c r="B28" s="2">
        <f t="shared" si="0"/>
        <v>21</v>
      </c>
      <c r="C28" s="2">
        <f t="shared" si="1"/>
        <v>48</v>
      </c>
    </row>
    <row r="29" spans="2:3" x14ac:dyDescent="0.25">
      <c r="B29" s="2">
        <f t="shared" si="0"/>
        <v>22</v>
      </c>
      <c r="C29" s="2">
        <f t="shared" si="1"/>
        <v>25</v>
      </c>
    </row>
    <row r="30" spans="2:3" x14ac:dyDescent="0.25">
      <c r="B30" s="2">
        <f t="shared" si="0"/>
        <v>23</v>
      </c>
      <c r="C30" s="2">
        <f>MOD($A$2*C29+$B$2,$D$2)</f>
        <v>82</v>
      </c>
    </row>
    <row r="31" spans="2:3" x14ac:dyDescent="0.25">
      <c r="B31" s="2">
        <f t="shared" si="0"/>
        <v>24</v>
      </c>
      <c r="C31" s="2">
        <f t="shared" si="1"/>
        <v>19</v>
      </c>
    </row>
    <row r="32" spans="2:3" x14ac:dyDescent="0.25">
      <c r="B32" s="2">
        <f t="shared" si="0"/>
        <v>25</v>
      </c>
      <c r="C32" s="2">
        <f t="shared" si="1"/>
        <v>36</v>
      </c>
    </row>
    <row r="33" spans="2:3" x14ac:dyDescent="0.25">
      <c r="B33" s="2">
        <f t="shared" si="0"/>
        <v>26</v>
      </c>
      <c r="C33" s="2">
        <f t="shared" si="1"/>
        <v>33</v>
      </c>
    </row>
    <row r="34" spans="2:3" x14ac:dyDescent="0.25">
      <c r="B34" s="2">
        <f t="shared" si="0"/>
        <v>27</v>
      </c>
      <c r="C34" s="2">
        <f t="shared" si="1"/>
        <v>10</v>
      </c>
    </row>
    <row r="35" spans="2:3" x14ac:dyDescent="0.25">
      <c r="B35" s="2">
        <f t="shared" si="0"/>
        <v>28</v>
      </c>
      <c r="C35" s="2">
        <f t="shared" si="1"/>
        <v>67</v>
      </c>
    </row>
    <row r="36" spans="2:3" x14ac:dyDescent="0.25">
      <c r="B36" s="2">
        <f t="shared" si="0"/>
        <v>29</v>
      </c>
      <c r="C36" s="2">
        <f t="shared" si="1"/>
        <v>4</v>
      </c>
    </row>
    <row r="37" spans="2:3" x14ac:dyDescent="0.25">
      <c r="B37" s="2">
        <f t="shared" si="0"/>
        <v>30</v>
      </c>
      <c r="C37" s="2">
        <f t="shared" si="1"/>
        <v>21</v>
      </c>
    </row>
    <row r="38" spans="2:3" x14ac:dyDescent="0.25">
      <c r="B38" s="2">
        <f t="shared" si="0"/>
        <v>31</v>
      </c>
      <c r="C38" s="2">
        <f t="shared" si="1"/>
        <v>18</v>
      </c>
    </row>
    <row r="39" spans="2:3" x14ac:dyDescent="0.25">
      <c r="B39" s="2">
        <f t="shared" si="0"/>
        <v>32</v>
      </c>
      <c r="C39" s="2">
        <f t="shared" si="1"/>
        <v>95</v>
      </c>
    </row>
    <row r="40" spans="2:3" x14ac:dyDescent="0.25">
      <c r="B40" s="2">
        <f t="shared" si="0"/>
        <v>33</v>
      </c>
      <c r="C40" s="2">
        <f t="shared" si="1"/>
        <v>52</v>
      </c>
    </row>
    <row r="41" spans="2:3" x14ac:dyDescent="0.25">
      <c r="B41" s="2">
        <f t="shared" si="0"/>
        <v>34</v>
      </c>
      <c r="C41" s="2">
        <f t="shared" si="1"/>
        <v>89</v>
      </c>
    </row>
    <row r="42" spans="2:3" x14ac:dyDescent="0.25">
      <c r="B42" s="2">
        <f t="shared" si="0"/>
        <v>35</v>
      </c>
      <c r="C42" s="2">
        <f>MOD($A$2*C41+$B$2,$D$2)</f>
        <v>6</v>
      </c>
    </row>
    <row r="43" spans="2:3" x14ac:dyDescent="0.25">
      <c r="B43" s="2">
        <f t="shared" si="0"/>
        <v>36</v>
      </c>
      <c r="C43" s="2">
        <f t="shared" si="1"/>
        <v>3</v>
      </c>
    </row>
    <row r="44" spans="2:3" x14ac:dyDescent="0.25">
      <c r="B44" s="2">
        <f t="shared" si="0"/>
        <v>37</v>
      </c>
      <c r="C44" s="2">
        <f t="shared" si="1"/>
        <v>80</v>
      </c>
    </row>
    <row r="45" spans="2:3" x14ac:dyDescent="0.25">
      <c r="B45" s="2">
        <f t="shared" si="0"/>
        <v>38</v>
      </c>
      <c r="C45" s="2">
        <f t="shared" si="1"/>
        <v>37</v>
      </c>
    </row>
    <row r="46" spans="2:3" x14ac:dyDescent="0.25">
      <c r="B46" s="2">
        <f t="shared" si="0"/>
        <v>39</v>
      </c>
      <c r="C46" s="2">
        <f t="shared" si="1"/>
        <v>74</v>
      </c>
    </row>
    <row r="47" spans="2:3" x14ac:dyDescent="0.25">
      <c r="B47" s="2">
        <f t="shared" si="0"/>
        <v>40</v>
      </c>
      <c r="C47" s="2">
        <f t="shared" si="1"/>
        <v>91</v>
      </c>
    </row>
    <row r="48" spans="2:3" x14ac:dyDescent="0.25">
      <c r="B48" s="2">
        <f t="shared" si="0"/>
        <v>41</v>
      </c>
      <c r="C48" s="2">
        <f t="shared" si="1"/>
        <v>88</v>
      </c>
    </row>
    <row r="49" spans="2:3" x14ac:dyDescent="0.25">
      <c r="B49" s="2">
        <f t="shared" si="0"/>
        <v>42</v>
      </c>
      <c r="C49" s="2">
        <f t="shared" si="1"/>
        <v>65</v>
      </c>
    </row>
    <row r="50" spans="2:3" x14ac:dyDescent="0.25">
      <c r="B50" s="2">
        <f t="shared" si="0"/>
        <v>43</v>
      </c>
      <c r="C50" s="2">
        <f t="shared" si="1"/>
        <v>22</v>
      </c>
    </row>
    <row r="51" spans="2:3" x14ac:dyDescent="0.25">
      <c r="B51" s="2">
        <f t="shared" si="0"/>
        <v>44</v>
      </c>
      <c r="C51" s="2">
        <f t="shared" si="1"/>
        <v>59</v>
      </c>
    </row>
    <row r="52" spans="2:3" x14ac:dyDescent="0.25">
      <c r="B52" s="2">
        <f t="shared" si="0"/>
        <v>45</v>
      </c>
      <c r="C52" s="2">
        <f t="shared" si="1"/>
        <v>76</v>
      </c>
    </row>
    <row r="53" spans="2:3" x14ac:dyDescent="0.25">
      <c r="B53" s="2">
        <f t="shared" si="0"/>
        <v>46</v>
      </c>
      <c r="C53" s="2">
        <f t="shared" si="1"/>
        <v>73</v>
      </c>
    </row>
    <row r="54" spans="2:3" x14ac:dyDescent="0.25">
      <c r="B54" s="2">
        <f t="shared" si="0"/>
        <v>47</v>
      </c>
      <c r="C54" s="2">
        <f t="shared" si="1"/>
        <v>50</v>
      </c>
    </row>
    <row r="55" spans="2:3" x14ac:dyDescent="0.25">
      <c r="B55" s="2">
        <f t="shared" si="0"/>
        <v>48</v>
      </c>
      <c r="C55" s="2">
        <f t="shared" si="1"/>
        <v>7</v>
      </c>
    </row>
    <row r="56" spans="2:3" x14ac:dyDescent="0.25">
      <c r="B56" s="2">
        <f t="shared" si="0"/>
        <v>49</v>
      </c>
      <c r="C56" s="2">
        <f>MOD($A$2*C55+$B$2,$D$2)</f>
        <v>44</v>
      </c>
    </row>
    <row r="57" spans="2:3" x14ac:dyDescent="0.25">
      <c r="B57" s="2">
        <f t="shared" si="0"/>
        <v>50</v>
      </c>
      <c r="C57" s="2">
        <f t="shared" si="1"/>
        <v>61</v>
      </c>
    </row>
    <row r="58" spans="2:3" x14ac:dyDescent="0.25">
      <c r="B58" s="2">
        <f t="shared" si="0"/>
        <v>51</v>
      </c>
      <c r="C58" s="2">
        <f t="shared" si="1"/>
        <v>58</v>
      </c>
    </row>
    <row r="59" spans="2:3" x14ac:dyDescent="0.25">
      <c r="B59" s="2">
        <f t="shared" si="0"/>
        <v>52</v>
      </c>
      <c r="C59" s="2">
        <f t="shared" si="1"/>
        <v>35</v>
      </c>
    </row>
    <row r="60" spans="2:3" x14ac:dyDescent="0.25">
      <c r="B60" s="2">
        <f t="shared" si="0"/>
        <v>53</v>
      </c>
      <c r="C60" s="2">
        <f t="shared" si="1"/>
        <v>92</v>
      </c>
    </row>
    <row r="61" spans="2:3" x14ac:dyDescent="0.25">
      <c r="B61" s="2">
        <f t="shared" si="0"/>
        <v>54</v>
      </c>
      <c r="C61" s="2">
        <f t="shared" si="1"/>
        <v>29</v>
      </c>
    </row>
    <row r="62" spans="2:3" x14ac:dyDescent="0.25">
      <c r="B62" s="2">
        <f t="shared" si="0"/>
        <v>55</v>
      </c>
      <c r="C62" s="2">
        <f t="shared" si="1"/>
        <v>46</v>
      </c>
    </row>
    <row r="63" spans="2:3" x14ac:dyDescent="0.25">
      <c r="B63" s="2">
        <f t="shared" si="0"/>
        <v>56</v>
      </c>
      <c r="C63" s="2">
        <f t="shared" si="1"/>
        <v>43</v>
      </c>
    </row>
    <row r="64" spans="2:3" x14ac:dyDescent="0.25">
      <c r="B64" s="2">
        <f t="shared" si="0"/>
        <v>57</v>
      </c>
      <c r="C64" s="2">
        <f t="shared" si="1"/>
        <v>20</v>
      </c>
    </row>
    <row r="65" spans="2:3" x14ac:dyDescent="0.25">
      <c r="B65" s="2">
        <f t="shared" si="0"/>
        <v>58</v>
      </c>
      <c r="C65" s="2">
        <f t="shared" si="1"/>
        <v>77</v>
      </c>
    </row>
    <row r="66" spans="2:3" x14ac:dyDescent="0.25">
      <c r="B66" s="2">
        <f t="shared" si="0"/>
        <v>59</v>
      </c>
      <c r="C66" s="2">
        <f t="shared" si="1"/>
        <v>14</v>
      </c>
    </row>
    <row r="67" spans="2:3" x14ac:dyDescent="0.25">
      <c r="B67" s="2">
        <f t="shared" si="0"/>
        <v>60</v>
      </c>
      <c r="C67" s="2">
        <f t="shared" si="1"/>
        <v>31</v>
      </c>
    </row>
    <row r="68" spans="2:3" x14ac:dyDescent="0.25">
      <c r="B68" s="2">
        <f t="shared" si="0"/>
        <v>61</v>
      </c>
      <c r="C68" s="2">
        <f t="shared" si="1"/>
        <v>28</v>
      </c>
    </row>
    <row r="69" spans="2:3" x14ac:dyDescent="0.25">
      <c r="B69" s="2">
        <f t="shared" si="0"/>
        <v>62</v>
      </c>
      <c r="C69" s="2">
        <f t="shared" si="1"/>
        <v>5</v>
      </c>
    </row>
    <row r="70" spans="2:3" x14ac:dyDescent="0.25">
      <c r="B70" s="2">
        <f t="shared" si="0"/>
        <v>63</v>
      </c>
      <c r="C70" s="2">
        <f t="shared" si="1"/>
        <v>62</v>
      </c>
    </row>
    <row r="71" spans="2:3" x14ac:dyDescent="0.25">
      <c r="B71" s="2">
        <f t="shared" si="0"/>
        <v>64</v>
      </c>
      <c r="C71" s="2">
        <f t="shared" si="1"/>
        <v>99</v>
      </c>
    </row>
    <row r="72" spans="2:3" x14ac:dyDescent="0.25">
      <c r="B72" s="2">
        <f t="shared" si="0"/>
        <v>65</v>
      </c>
      <c r="C72" s="2">
        <f t="shared" si="1"/>
        <v>16</v>
      </c>
    </row>
    <row r="73" spans="2:3" x14ac:dyDescent="0.25">
      <c r="B73" s="2">
        <f t="shared" ref="B73:B107" si="2">B72+1</f>
        <v>66</v>
      </c>
      <c r="C73" s="2">
        <f t="shared" ref="C73:C107" si="3">MOD($A$2*C72+$B$2,$D$2)</f>
        <v>13</v>
      </c>
    </row>
    <row r="74" spans="2:3" x14ac:dyDescent="0.25">
      <c r="B74" s="2">
        <f t="shared" si="2"/>
        <v>67</v>
      </c>
      <c r="C74" s="2">
        <f t="shared" si="3"/>
        <v>90</v>
      </c>
    </row>
    <row r="75" spans="2:3" x14ac:dyDescent="0.25">
      <c r="B75" s="2">
        <f t="shared" si="2"/>
        <v>68</v>
      </c>
      <c r="C75" s="2">
        <f t="shared" si="3"/>
        <v>47</v>
      </c>
    </row>
    <row r="76" spans="2:3" x14ac:dyDescent="0.25">
      <c r="B76" s="2">
        <f t="shared" si="2"/>
        <v>69</v>
      </c>
      <c r="C76" s="2">
        <f t="shared" si="3"/>
        <v>84</v>
      </c>
    </row>
    <row r="77" spans="2:3" x14ac:dyDescent="0.25">
      <c r="B77" s="2">
        <f t="shared" si="2"/>
        <v>70</v>
      </c>
      <c r="C77" s="2">
        <f t="shared" si="3"/>
        <v>1</v>
      </c>
    </row>
    <row r="78" spans="2:3" x14ac:dyDescent="0.25">
      <c r="B78" s="2">
        <f t="shared" si="2"/>
        <v>71</v>
      </c>
      <c r="C78" s="2">
        <f t="shared" si="3"/>
        <v>98</v>
      </c>
    </row>
    <row r="79" spans="2:3" x14ac:dyDescent="0.25">
      <c r="B79" s="2">
        <f t="shared" si="2"/>
        <v>72</v>
      </c>
      <c r="C79" s="2">
        <f t="shared" si="3"/>
        <v>75</v>
      </c>
    </row>
    <row r="80" spans="2:3" x14ac:dyDescent="0.25">
      <c r="B80" s="2">
        <f t="shared" si="2"/>
        <v>73</v>
      </c>
      <c r="C80" s="2">
        <f t="shared" si="3"/>
        <v>32</v>
      </c>
    </row>
    <row r="81" spans="2:3" x14ac:dyDescent="0.25">
      <c r="B81" s="2">
        <f t="shared" si="2"/>
        <v>74</v>
      </c>
      <c r="C81" s="2">
        <f t="shared" si="3"/>
        <v>69</v>
      </c>
    </row>
    <row r="82" spans="2:3" x14ac:dyDescent="0.25">
      <c r="B82" s="2">
        <f t="shared" si="2"/>
        <v>75</v>
      </c>
      <c r="C82" s="2">
        <f t="shared" si="3"/>
        <v>86</v>
      </c>
    </row>
    <row r="83" spans="2:3" x14ac:dyDescent="0.25">
      <c r="B83" s="2">
        <f t="shared" si="2"/>
        <v>76</v>
      </c>
      <c r="C83" s="2">
        <f t="shared" si="3"/>
        <v>83</v>
      </c>
    </row>
    <row r="84" spans="2:3" x14ac:dyDescent="0.25">
      <c r="B84" s="2">
        <f t="shared" si="2"/>
        <v>77</v>
      </c>
      <c r="C84" s="2">
        <f t="shared" si="3"/>
        <v>60</v>
      </c>
    </row>
    <row r="85" spans="2:3" x14ac:dyDescent="0.25">
      <c r="B85" s="2">
        <f t="shared" si="2"/>
        <v>78</v>
      </c>
      <c r="C85" s="2">
        <f t="shared" si="3"/>
        <v>17</v>
      </c>
    </row>
    <row r="86" spans="2:3" x14ac:dyDescent="0.25">
      <c r="B86" s="2">
        <f t="shared" si="2"/>
        <v>79</v>
      </c>
      <c r="C86" s="2">
        <f t="shared" si="3"/>
        <v>54</v>
      </c>
    </row>
    <row r="87" spans="2:3" x14ac:dyDescent="0.25">
      <c r="B87" s="2">
        <f t="shared" si="2"/>
        <v>80</v>
      </c>
      <c r="C87" s="2">
        <f t="shared" si="3"/>
        <v>71</v>
      </c>
    </row>
    <row r="88" spans="2:3" x14ac:dyDescent="0.25">
      <c r="B88" s="2">
        <f t="shared" si="2"/>
        <v>81</v>
      </c>
      <c r="C88" s="2">
        <f t="shared" si="3"/>
        <v>68</v>
      </c>
    </row>
    <row r="89" spans="2:3" x14ac:dyDescent="0.25">
      <c r="B89" s="2">
        <f t="shared" si="2"/>
        <v>82</v>
      </c>
      <c r="C89" s="2">
        <f t="shared" si="3"/>
        <v>45</v>
      </c>
    </row>
    <row r="90" spans="2:3" x14ac:dyDescent="0.25">
      <c r="B90" s="2">
        <f t="shared" si="2"/>
        <v>83</v>
      </c>
      <c r="C90" s="2">
        <f t="shared" si="3"/>
        <v>2</v>
      </c>
    </row>
    <row r="91" spans="2:3" x14ac:dyDescent="0.25">
      <c r="B91" s="2">
        <f t="shared" si="2"/>
        <v>84</v>
      </c>
      <c r="C91" s="2">
        <f t="shared" si="3"/>
        <v>39</v>
      </c>
    </row>
    <row r="92" spans="2:3" x14ac:dyDescent="0.25">
      <c r="B92" s="2">
        <f t="shared" si="2"/>
        <v>85</v>
      </c>
      <c r="C92" s="2">
        <f t="shared" si="3"/>
        <v>56</v>
      </c>
    </row>
    <row r="93" spans="2:3" x14ac:dyDescent="0.25">
      <c r="B93" s="2">
        <f t="shared" si="2"/>
        <v>86</v>
      </c>
      <c r="C93" s="2">
        <f t="shared" si="3"/>
        <v>53</v>
      </c>
    </row>
    <row r="94" spans="2:3" x14ac:dyDescent="0.25">
      <c r="B94" s="2">
        <f t="shared" si="2"/>
        <v>87</v>
      </c>
      <c r="C94" s="2">
        <f t="shared" si="3"/>
        <v>30</v>
      </c>
    </row>
    <row r="95" spans="2:3" x14ac:dyDescent="0.25">
      <c r="B95" s="2">
        <f t="shared" si="2"/>
        <v>88</v>
      </c>
      <c r="C95" s="2">
        <f t="shared" si="3"/>
        <v>87</v>
      </c>
    </row>
    <row r="96" spans="2:3" x14ac:dyDescent="0.25">
      <c r="B96" s="2">
        <f t="shared" si="2"/>
        <v>89</v>
      </c>
      <c r="C96" s="2">
        <f t="shared" si="3"/>
        <v>24</v>
      </c>
    </row>
    <row r="97" spans="2:3" x14ac:dyDescent="0.25">
      <c r="B97" s="2">
        <f t="shared" si="2"/>
        <v>90</v>
      </c>
      <c r="C97" s="2">
        <f t="shared" si="3"/>
        <v>41</v>
      </c>
    </row>
    <row r="98" spans="2:3" x14ac:dyDescent="0.25">
      <c r="B98" s="2">
        <f t="shared" si="2"/>
        <v>91</v>
      </c>
      <c r="C98" s="2">
        <f t="shared" si="3"/>
        <v>38</v>
      </c>
    </row>
    <row r="99" spans="2:3" x14ac:dyDescent="0.25">
      <c r="B99" s="2">
        <f t="shared" si="2"/>
        <v>92</v>
      </c>
      <c r="C99" s="2">
        <f t="shared" si="3"/>
        <v>15</v>
      </c>
    </row>
    <row r="100" spans="2:3" x14ac:dyDescent="0.25">
      <c r="B100" s="2">
        <f t="shared" si="2"/>
        <v>93</v>
      </c>
      <c r="C100" s="2">
        <f t="shared" si="3"/>
        <v>72</v>
      </c>
    </row>
    <row r="101" spans="2:3" x14ac:dyDescent="0.25">
      <c r="B101" s="2">
        <f t="shared" si="2"/>
        <v>94</v>
      </c>
      <c r="C101" s="2">
        <f t="shared" si="3"/>
        <v>9</v>
      </c>
    </row>
    <row r="102" spans="2:3" x14ac:dyDescent="0.25">
      <c r="B102" s="2">
        <f t="shared" si="2"/>
        <v>95</v>
      </c>
      <c r="C102" s="2">
        <f t="shared" si="3"/>
        <v>26</v>
      </c>
    </row>
    <row r="103" spans="2:3" x14ac:dyDescent="0.25">
      <c r="B103" s="2">
        <f t="shared" si="2"/>
        <v>96</v>
      </c>
      <c r="C103" s="2">
        <f t="shared" si="3"/>
        <v>23</v>
      </c>
    </row>
    <row r="104" spans="2:3" x14ac:dyDescent="0.25">
      <c r="B104" s="2">
        <f t="shared" si="2"/>
        <v>97</v>
      </c>
      <c r="C104" s="2">
        <f t="shared" si="3"/>
        <v>0</v>
      </c>
    </row>
    <row r="105" spans="2:3" x14ac:dyDescent="0.25">
      <c r="B105" s="2">
        <f t="shared" si="2"/>
        <v>98</v>
      </c>
      <c r="C105" s="2">
        <f t="shared" si="3"/>
        <v>57</v>
      </c>
    </row>
    <row r="106" spans="2:3" x14ac:dyDescent="0.25">
      <c r="B106" s="2">
        <f t="shared" si="2"/>
        <v>99</v>
      </c>
      <c r="C106" s="2">
        <f t="shared" si="3"/>
        <v>94</v>
      </c>
    </row>
    <row r="107" spans="2:3" x14ac:dyDescent="0.25">
      <c r="B107" s="2">
        <f t="shared" si="2"/>
        <v>100</v>
      </c>
      <c r="C107" s="20">
        <f t="shared" si="3"/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>
      <selection activeCell="E11" sqref="E11"/>
    </sheetView>
  </sheetViews>
  <sheetFormatPr defaultRowHeight="15" x14ac:dyDescent="0.25"/>
  <sheetData>
    <row r="1" spans="1:5" ht="15.75" thickBot="1" x14ac:dyDescent="0.3">
      <c r="A1" s="1" t="s">
        <v>21</v>
      </c>
      <c r="B1" s="1" t="s">
        <v>22</v>
      </c>
    </row>
    <row r="2" spans="1:5" x14ac:dyDescent="0.25">
      <c r="A2" s="11">
        <v>50</v>
      </c>
      <c r="B2" s="11">
        <v>10</v>
      </c>
    </row>
    <row r="4" spans="1:5" ht="15.75" thickBot="1" x14ac:dyDescent="0.3"/>
    <row r="5" spans="1:5" ht="15.75" thickBot="1" x14ac:dyDescent="0.3">
      <c r="B5" s="1" t="s">
        <v>7</v>
      </c>
      <c r="C5" s="1" t="s">
        <v>23</v>
      </c>
      <c r="D5" s="1" t="s">
        <v>25</v>
      </c>
      <c r="E5" s="1" t="s">
        <v>24</v>
      </c>
    </row>
    <row r="6" spans="1:5" x14ac:dyDescent="0.25">
      <c r="B6" s="3">
        <v>1</v>
      </c>
      <c r="C6" s="3" t="s">
        <v>11</v>
      </c>
      <c r="D6" s="14">
        <f>COUNTIF('1.2'!C7:C56,"&lt;10")</f>
        <v>5</v>
      </c>
      <c r="E6" s="3">
        <f>SUM(D6:D15)</f>
        <v>50</v>
      </c>
    </row>
    <row r="7" spans="1:5" x14ac:dyDescent="0.25">
      <c r="B7" s="2">
        <v>2</v>
      </c>
      <c r="C7" s="2" t="s">
        <v>12</v>
      </c>
      <c r="D7" s="15">
        <f>COUNTIF('1.2'!C7:C56,"&lt;20") - SUM(D6)</f>
        <v>5</v>
      </c>
    </row>
    <row r="8" spans="1:5" x14ac:dyDescent="0.25">
      <c r="B8" s="2">
        <v>3</v>
      </c>
      <c r="C8" s="2" t="s">
        <v>13</v>
      </c>
      <c r="D8" s="15">
        <f>COUNTIF('1.2'!C7:C56,"&lt;30") - SUM(D6:D7)</f>
        <v>4</v>
      </c>
    </row>
    <row r="9" spans="1:5" x14ac:dyDescent="0.25">
      <c r="B9" s="2">
        <v>4</v>
      </c>
      <c r="C9" s="2" t="s">
        <v>14</v>
      </c>
      <c r="D9" s="15">
        <f>COUNTIF('1.2'!C7:C56,"&lt;40") - SUM(D6:D8)</f>
        <v>4</v>
      </c>
    </row>
    <row r="10" spans="1:5" x14ac:dyDescent="0.25">
      <c r="B10" s="2">
        <v>5</v>
      </c>
      <c r="C10" s="2" t="s">
        <v>15</v>
      </c>
      <c r="D10" s="15">
        <f>COUNTIF('1.2'!C7:C56,"&lt;50") - SUM(D6:D8)</f>
        <v>9</v>
      </c>
    </row>
    <row r="11" spans="1:5" x14ac:dyDescent="0.25">
      <c r="B11" s="2">
        <v>6</v>
      </c>
      <c r="C11" s="2" t="s">
        <v>16</v>
      </c>
      <c r="D11" s="15">
        <f>COUNTIF('1.2'!C7:C56,"&lt;60") - SUM(D6:D10)</f>
        <v>1</v>
      </c>
    </row>
    <row r="12" spans="1:5" x14ac:dyDescent="0.25">
      <c r="B12" s="2">
        <v>7</v>
      </c>
      <c r="C12" s="2" t="s">
        <v>17</v>
      </c>
      <c r="D12" s="15">
        <f>COUNTIF('1.2'!C7:C56,"&lt;70") - SUM(D6:D11)</f>
        <v>5</v>
      </c>
    </row>
    <row r="13" spans="1:5" x14ac:dyDescent="0.25">
      <c r="B13" s="2">
        <v>8</v>
      </c>
      <c r="C13" s="2" t="s">
        <v>18</v>
      </c>
      <c r="D13" s="15">
        <f>COUNTIF('1.2'!C7:C56,"&lt;80") - SUM(D6:D12)</f>
        <v>6</v>
      </c>
    </row>
    <row r="14" spans="1:5" x14ac:dyDescent="0.25">
      <c r="B14" s="2">
        <v>9</v>
      </c>
      <c r="C14" s="2" t="s">
        <v>19</v>
      </c>
      <c r="D14" s="15">
        <f>COUNTIF('1.2'!C7:C56,"&lt;90") - SUM(D6:D13)</f>
        <v>6</v>
      </c>
    </row>
    <row r="15" spans="1:5" x14ac:dyDescent="0.25">
      <c r="B15" s="2">
        <v>10</v>
      </c>
      <c r="C15" s="2" t="s">
        <v>20</v>
      </c>
      <c r="D15" s="15">
        <f>COUNTIF('1.2'!C7:C56,"&lt;100") - SUM(D6:D14)</f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5" sqref="D5"/>
    </sheetView>
  </sheetViews>
  <sheetFormatPr defaultRowHeight="15" x14ac:dyDescent="0.25"/>
  <cols>
    <col min="3" max="3" width="12" customWidth="1"/>
    <col min="4" max="4" width="8.42578125" customWidth="1"/>
  </cols>
  <sheetData>
    <row r="1" spans="1:5" ht="15.75" thickBot="1" x14ac:dyDescent="0.3">
      <c r="A1" s="1" t="s">
        <v>27</v>
      </c>
    </row>
    <row r="2" spans="1:5" x14ac:dyDescent="0.25">
      <c r="A2" s="11">
        <v>5</v>
      </c>
    </row>
    <row r="3" spans="1:5" ht="15.75" thickBot="1" x14ac:dyDescent="0.3"/>
    <row r="4" spans="1:5" ht="15.75" thickBot="1" x14ac:dyDescent="0.3">
      <c r="B4" s="12" t="s">
        <v>26</v>
      </c>
      <c r="C4" s="1" t="s">
        <v>28</v>
      </c>
      <c r="D4" s="12" t="s">
        <v>29</v>
      </c>
    </row>
    <row r="5" spans="1:5" x14ac:dyDescent="0.25">
      <c r="B5" s="3">
        <v>1</v>
      </c>
      <c r="C5" s="3">
        <f>('1.3'!D6-5)^2</f>
        <v>0</v>
      </c>
      <c r="D5" s="16">
        <f>SUM(C5:C14)/5</f>
        <v>7.2</v>
      </c>
      <c r="E5" s="13"/>
    </row>
    <row r="6" spans="1:5" x14ac:dyDescent="0.25">
      <c r="B6" s="2">
        <f>B5+1</f>
        <v>2</v>
      </c>
      <c r="C6" s="3">
        <f>('1.3'!D7-5)^2</f>
        <v>0</v>
      </c>
    </row>
    <row r="7" spans="1:5" x14ac:dyDescent="0.25">
      <c r="B7" s="2">
        <f t="shared" ref="B7:B13" si="0">B6+1</f>
        <v>3</v>
      </c>
      <c r="C7" s="3">
        <f>('1.3'!D8-5)^2</f>
        <v>1</v>
      </c>
    </row>
    <row r="8" spans="1:5" x14ac:dyDescent="0.25">
      <c r="B8" s="2">
        <f t="shared" si="0"/>
        <v>4</v>
      </c>
      <c r="C8" s="3">
        <f>('1.3'!D9-5)^2</f>
        <v>1</v>
      </c>
    </row>
    <row r="9" spans="1:5" x14ac:dyDescent="0.25">
      <c r="B9" s="2">
        <f t="shared" si="0"/>
        <v>5</v>
      </c>
      <c r="C9" s="3">
        <f>('1.3'!D10-5)^2</f>
        <v>16</v>
      </c>
    </row>
    <row r="10" spans="1:5" x14ac:dyDescent="0.25">
      <c r="B10" s="2">
        <f t="shared" si="0"/>
        <v>6</v>
      </c>
      <c r="C10" s="3">
        <f>('1.3'!D11-5)^2</f>
        <v>16</v>
      </c>
    </row>
    <row r="11" spans="1:5" x14ac:dyDescent="0.25">
      <c r="B11" s="2">
        <f t="shared" si="0"/>
        <v>7</v>
      </c>
      <c r="C11" s="3">
        <f>('1.3'!D12-5)^2</f>
        <v>0</v>
      </c>
    </row>
    <row r="12" spans="1:5" x14ac:dyDescent="0.25">
      <c r="B12" s="2">
        <f>B11+1</f>
        <v>8</v>
      </c>
      <c r="C12" s="3">
        <f>('1.3'!D13-5)^2</f>
        <v>1</v>
      </c>
    </row>
    <row r="13" spans="1:5" x14ac:dyDescent="0.25">
      <c r="B13" s="2">
        <f t="shared" si="0"/>
        <v>9</v>
      </c>
      <c r="C13" s="3">
        <f>('1.3'!D14-5)^2</f>
        <v>1</v>
      </c>
    </row>
    <row r="14" spans="1:5" x14ac:dyDescent="0.25">
      <c r="B14" s="2">
        <f>B13+1</f>
        <v>10</v>
      </c>
      <c r="C14" s="3">
        <f>('1.3'!D15-5)^2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2" sqref="H2"/>
    </sheetView>
  </sheetViews>
  <sheetFormatPr defaultRowHeight="15" x14ac:dyDescent="0.25"/>
  <cols>
    <col min="4" max="4" width="11.7109375" customWidth="1"/>
  </cols>
  <sheetData>
    <row r="1" spans="1:6" ht="15.75" thickBot="1" x14ac:dyDescent="0.3">
      <c r="A1" s="9" t="s">
        <v>30</v>
      </c>
      <c r="B1" s="1" t="s">
        <v>29</v>
      </c>
      <c r="F1" s="12" t="s">
        <v>4</v>
      </c>
    </row>
    <row r="2" spans="1:6" x14ac:dyDescent="0.25">
      <c r="A2" s="11">
        <f>'1.3'!B2-1</f>
        <v>9</v>
      </c>
      <c r="B2" s="11">
        <f>'1.4'!D5</f>
        <v>7.2</v>
      </c>
      <c r="D2" t="s">
        <v>31</v>
      </c>
      <c r="E2" s="4" t="s">
        <v>9</v>
      </c>
      <c r="F2" s="8">
        <v>0.7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U57"/>
  <sheetViews>
    <sheetView zoomScaleNormal="100" workbookViewId="0">
      <selection activeCell="U14" sqref="U14"/>
    </sheetView>
  </sheetViews>
  <sheetFormatPr defaultRowHeight="15" x14ac:dyDescent="0.25"/>
  <sheetData>
    <row r="5" spans="1:47" ht="15.75" thickBot="1" x14ac:dyDescent="0.3"/>
    <row r="6" spans="1:47" ht="15.75" thickBot="1" x14ac:dyDescent="0.3">
      <c r="A6" s="17" t="s">
        <v>32</v>
      </c>
      <c r="B6" s="18">
        <v>5</v>
      </c>
      <c r="M6" s="17" t="s">
        <v>32</v>
      </c>
      <c r="N6" s="18">
        <v>10</v>
      </c>
      <c r="Y6" s="17" t="s">
        <v>32</v>
      </c>
      <c r="Z6" s="18">
        <v>25</v>
      </c>
      <c r="AK6" s="17" t="s">
        <v>33</v>
      </c>
      <c r="AL6" s="18">
        <v>50</v>
      </c>
    </row>
    <row r="7" spans="1:47" ht="15.75" thickBot="1" x14ac:dyDescent="0.3">
      <c r="A7" s="1" t="s">
        <v>7</v>
      </c>
      <c r="B7" s="1" t="s">
        <v>8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M7" s="1" t="s">
        <v>7</v>
      </c>
      <c r="N7" s="1" t="s">
        <v>8</v>
      </c>
      <c r="O7" s="1" t="s">
        <v>34</v>
      </c>
      <c r="P7" s="1" t="s">
        <v>35</v>
      </c>
      <c r="Q7" s="1" t="s">
        <v>36</v>
      </c>
      <c r="R7" s="1" t="s">
        <v>37</v>
      </c>
      <c r="S7" s="1" t="s">
        <v>38</v>
      </c>
      <c r="T7" s="1" t="s">
        <v>39</v>
      </c>
      <c r="U7" s="1" t="s">
        <v>40</v>
      </c>
      <c r="V7" s="1" t="s">
        <v>41</v>
      </c>
      <c r="W7" s="1" t="s">
        <v>42</v>
      </c>
      <c r="Y7" s="1" t="s">
        <v>7</v>
      </c>
      <c r="Z7" s="1" t="s">
        <v>8</v>
      </c>
      <c r="AA7" s="1" t="s">
        <v>34</v>
      </c>
      <c r="AB7" s="1" t="s">
        <v>35</v>
      </c>
      <c r="AC7" s="1" t="s">
        <v>36</v>
      </c>
      <c r="AD7" s="1" t="s">
        <v>37</v>
      </c>
      <c r="AE7" s="1" t="s">
        <v>38</v>
      </c>
      <c r="AF7" s="1" t="s">
        <v>39</v>
      </c>
      <c r="AG7" s="1" t="s">
        <v>40</v>
      </c>
      <c r="AH7" s="1" t="s">
        <v>41</v>
      </c>
      <c r="AI7" s="1" t="s">
        <v>42</v>
      </c>
      <c r="AK7" s="1" t="s">
        <v>7</v>
      </c>
      <c r="AL7" s="1" t="s">
        <v>8</v>
      </c>
      <c r="AM7" s="1" t="s">
        <v>34</v>
      </c>
      <c r="AN7" s="1" t="s">
        <v>35</v>
      </c>
      <c r="AO7" s="1" t="s">
        <v>36</v>
      </c>
      <c r="AP7" s="1" t="s">
        <v>37</v>
      </c>
      <c r="AQ7" s="1" t="s">
        <v>38</v>
      </c>
      <c r="AR7" s="1" t="s">
        <v>39</v>
      </c>
      <c r="AS7" s="1" t="s">
        <v>40</v>
      </c>
      <c r="AT7" s="1" t="s">
        <v>41</v>
      </c>
      <c r="AU7" s="1" t="s">
        <v>42</v>
      </c>
    </row>
    <row r="8" spans="1:47" x14ac:dyDescent="0.25">
      <c r="A8" s="3">
        <v>0</v>
      </c>
      <c r="B8" s="3">
        <f>'1.2'!C7</f>
        <v>11</v>
      </c>
      <c r="C8" s="3">
        <f>SUM(B8:B12)/B6</f>
        <v>45</v>
      </c>
      <c r="D8" s="3">
        <f>(B8-$C$8)^2</f>
        <v>1156</v>
      </c>
      <c r="E8" s="3">
        <f>SUM(D8:D12)/B6</f>
        <v>1058</v>
      </c>
      <c r="F8" s="3">
        <f>SUM(D8:D12)/(B6-1)</f>
        <v>1322.5</v>
      </c>
      <c r="G8" s="3">
        <f>(0+99)/2</f>
        <v>49.5</v>
      </c>
      <c r="H8" s="3">
        <f>((99-0)^2)/12</f>
        <v>816.75</v>
      </c>
      <c r="I8" s="3">
        <f>ABS(C8-G8)</f>
        <v>4.5</v>
      </c>
      <c r="J8" s="3">
        <f>ABS(E8-H8)</f>
        <v>241.25</v>
      </c>
      <c r="K8" s="3">
        <f>ABS(F8-H8)</f>
        <v>505.75</v>
      </c>
      <c r="M8" s="3">
        <v>0</v>
      </c>
      <c r="N8" s="3">
        <f>'1.2'!C7</f>
        <v>11</v>
      </c>
      <c r="O8" s="3">
        <f>SUM(N8:N17)/N6</f>
        <v>57.5</v>
      </c>
      <c r="P8" s="3">
        <f>(N8-$O$8)^2</f>
        <v>2162.25</v>
      </c>
      <c r="Q8" s="3">
        <f>SUM(P8:P17)/N6</f>
        <v>994.25</v>
      </c>
      <c r="R8" s="3">
        <f>SUM(P8:P17)/(N6-1)</f>
        <v>1104.7222222222222</v>
      </c>
      <c r="S8" s="3">
        <f>(0+99)/2</f>
        <v>49.5</v>
      </c>
      <c r="T8" s="3">
        <f>((99-0)^2)/12</f>
        <v>816.75</v>
      </c>
      <c r="U8" s="3">
        <f>ABS(O8-S8)</f>
        <v>8</v>
      </c>
      <c r="V8" s="3">
        <f>ABS(Q8-T8)</f>
        <v>177.5</v>
      </c>
      <c r="W8" s="3">
        <f>ABS(R8-T8)</f>
        <v>287.97222222222217</v>
      </c>
      <c r="Y8" s="3">
        <v>0</v>
      </c>
      <c r="Z8" s="3">
        <f>'1.2'!C7</f>
        <v>11</v>
      </c>
      <c r="AA8" s="3">
        <f>SUM(Z8:Z32)/Z6</f>
        <v>55</v>
      </c>
      <c r="AB8" s="3">
        <f>(Z8-$AA$8)^2</f>
        <v>1936</v>
      </c>
      <c r="AC8" s="3">
        <f>SUM(AB8:AB32)/Z6</f>
        <v>748</v>
      </c>
      <c r="AD8" s="3">
        <f>SUM(AB8:AB32)/(Z6-1)</f>
        <v>779.16666666666663</v>
      </c>
      <c r="AE8" s="3">
        <f>(0+99)/2</f>
        <v>49.5</v>
      </c>
      <c r="AF8" s="3">
        <f>((99-0)^2)/12</f>
        <v>816.75</v>
      </c>
      <c r="AG8" s="3">
        <f>ABS(AA8-AE8)</f>
        <v>5.5</v>
      </c>
      <c r="AH8" s="3">
        <f>ABS(AC8-AF8)</f>
        <v>68.75</v>
      </c>
      <c r="AI8" s="3">
        <f>ABS(AD8-AF8)</f>
        <v>37.583333333333371</v>
      </c>
      <c r="AK8" s="3">
        <v>0</v>
      </c>
      <c r="AL8" s="3">
        <f>'1.2'!C7</f>
        <v>11</v>
      </c>
      <c r="AM8" s="3">
        <f>SUM(AL8:AL57)/AL6</f>
        <v>51.5</v>
      </c>
      <c r="AN8" s="3">
        <f>(AL8-$AM$8)^2</f>
        <v>1640.25</v>
      </c>
      <c r="AO8" s="3">
        <f>SUM(AN8:AN57)/AL6</f>
        <v>844.25</v>
      </c>
      <c r="AP8" s="3">
        <f>SUM(AN8:AN57)/(AL6-1)</f>
        <v>861.4795918367347</v>
      </c>
      <c r="AQ8" s="3">
        <f>(0+99)/2</f>
        <v>49.5</v>
      </c>
      <c r="AR8" s="3">
        <f>((99-0)^2)/12</f>
        <v>816.75</v>
      </c>
      <c r="AS8" s="3">
        <f>ABS(AM8-AQ8)</f>
        <v>2</v>
      </c>
      <c r="AT8" s="3">
        <f>ABS(AO8-AR8)</f>
        <v>27.5</v>
      </c>
      <c r="AU8" s="3">
        <f>ABS(AP8-AR8)</f>
        <v>44.729591836734699</v>
      </c>
    </row>
    <row r="9" spans="1:47" x14ac:dyDescent="0.25">
      <c r="A9" s="2">
        <f>A8+1</f>
        <v>1</v>
      </c>
      <c r="B9" s="3">
        <f>'1.2'!C8</f>
        <v>8</v>
      </c>
      <c r="D9" s="3">
        <f t="shared" ref="D9:D12" si="0">(B9-$C$8)^2</f>
        <v>1369</v>
      </c>
      <c r="M9" s="2">
        <f>M8+1</f>
        <v>1</v>
      </c>
      <c r="N9" s="3">
        <f>'1.2'!C8</f>
        <v>8</v>
      </c>
      <c r="P9" s="3">
        <f t="shared" ref="P9:P17" si="1">(N9-$O$8)^2</f>
        <v>2450.25</v>
      </c>
      <c r="Y9" s="2">
        <f>Y8+1</f>
        <v>1</v>
      </c>
      <c r="Z9" s="3">
        <f>'1.2'!C8</f>
        <v>8</v>
      </c>
      <c r="AB9" s="3">
        <f t="shared" ref="AB9:AB32" si="2">(Z9-$AA$8)^2</f>
        <v>2209</v>
      </c>
      <c r="AK9" s="2">
        <f>AK8+1</f>
        <v>1</v>
      </c>
      <c r="AL9" s="3">
        <f>'1.2'!C8</f>
        <v>8</v>
      </c>
      <c r="AN9" s="3">
        <f t="shared" ref="AN9:AN57" si="3">(AL9-$AM$8)^2</f>
        <v>1892.25</v>
      </c>
    </row>
    <row r="10" spans="1:47" x14ac:dyDescent="0.25">
      <c r="A10" s="2">
        <f t="shared" ref="A10:A12" si="4">A9+1</f>
        <v>2</v>
      </c>
      <c r="B10" s="3">
        <f>'1.2'!C9</f>
        <v>85</v>
      </c>
      <c r="D10" s="3">
        <f t="shared" si="0"/>
        <v>1600</v>
      </c>
      <c r="M10" s="2">
        <f t="shared" ref="M10:M16" si="5">M9+1</f>
        <v>2</v>
      </c>
      <c r="N10" s="3">
        <f>'1.2'!C9</f>
        <v>85</v>
      </c>
      <c r="P10" s="3">
        <f t="shared" si="1"/>
        <v>756.25</v>
      </c>
      <c r="Y10" s="2">
        <f t="shared" ref="Y10:Y31" si="6">Y9+1</f>
        <v>2</v>
      </c>
      <c r="Z10" s="3">
        <f>'1.2'!C9</f>
        <v>85</v>
      </c>
      <c r="AB10" s="3">
        <f t="shared" si="2"/>
        <v>900</v>
      </c>
      <c r="AK10" s="2">
        <f t="shared" ref="AK10:AK57" si="7">AK9+1</f>
        <v>2</v>
      </c>
      <c r="AL10" s="3">
        <f>'1.2'!C9</f>
        <v>85</v>
      </c>
      <c r="AN10" s="3">
        <f t="shared" si="3"/>
        <v>1122.25</v>
      </c>
    </row>
    <row r="11" spans="1:47" x14ac:dyDescent="0.25">
      <c r="A11" s="2">
        <f t="shared" si="4"/>
        <v>3</v>
      </c>
      <c r="B11" s="3">
        <f>'1.2'!C10</f>
        <v>42</v>
      </c>
      <c r="D11" s="3">
        <f t="shared" si="0"/>
        <v>9</v>
      </c>
      <c r="M11" s="2">
        <f t="shared" si="5"/>
        <v>3</v>
      </c>
      <c r="N11" s="3">
        <f>'1.2'!C10</f>
        <v>42</v>
      </c>
      <c r="P11" s="3">
        <f t="shared" si="1"/>
        <v>240.25</v>
      </c>
      <c r="Y11" s="2">
        <f t="shared" si="6"/>
        <v>3</v>
      </c>
      <c r="Z11" s="3">
        <f>'1.2'!C10</f>
        <v>42</v>
      </c>
      <c r="AB11" s="3">
        <f t="shared" si="2"/>
        <v>169</v>
      </c>
      <c r="AK11" s="2">
        <f t="shared" si="7"/>
        <v>3</v>
      </c>
      <c r="AL11" s="3">
        <f>'1.2'!C10</f>
        <v>42</v>
      </c>
      <c r="AN11" s="3">
        <f t="shared" si="3"/>
        <v>90.25</v>
      </c>
    </row>
    <row r="12" spans="1:47" x14ac:dyDescent="0.25">
      <c r="A12" s="2">
        <f t="shared" si="4"/>
        <v>4</v>
      </c>
      <c r="B12" s="3">
        <f>'1.2'!C11</f>
        <v>79</v>
      </c>
      <c r="D12" s="3">
        <f t="shared" si="0"/>
        <v>1156</v>
      </c>
      <c r="M12" s="2">
        <f t="shared" si="5"/>
        <v>4</v>
      </c>
      <c r="N12" s="3">
        <f>'1.2'!C11</f>
        <v>79</v>
      </c>
      <c r="P12" s="3">
        <f t="shared" si="1"/>
        <v>462.25</v>
      </c>
      <c r="Y12" s="2">
        <f t="shared" si="6"/>
        <v>4</v>
      </c>
      <c r="Z12" s="3">
        <f>'1.2'!C11</f>
        <v>79</v>
      </c>
      <c r="AB12" s="3">
        <f t="shared" si="2"/>
        <v>576</v>
      </c>
      <c r="AK12" s="2">
        <f t="shared" si="7"/>
        <v>4</v>
      </c>
      <c r="AL12" s="3">
        <f>'1.2'!C11</f>
        <v>79</v>
      </c>
      <c r="AN12" s="3">
        <f t="shared" si="3"/>
        <v>756.25</v>
      </c>
    </row>
    <row r="13" spans="1:47" x14ac:dyDescent="0.25">
      <c r="M13" s="2">
        <f t="shared" si="5"/>
        <v>5</v>
      </c>
      <c r="N13" s="3">
        <f>'1.2'!C12</f>
        <v>96</v>
      </c>
      <c r="P13" s="3">
        <f t="shared" si="1"/>
        <v>1482.25</v>
      </c>
      <c r="Y13" s="2">
        <f t="shared" si="6"/>
        <v>5</v>
      </c>
      <c r="Z13" s="3">
        <f>'1.2'!C12</f>
        <v>96</v>
      </c>
      <c r="AB13" s="3">
        <f t="shared" si="2"/>
        <v>1681</v>
      </c>
      <c r="AK13" s="2">
        <f t="shared" si="7"/>
        <v>5</v>
      </c>
      <c r="AL13" s="3">
        <f>'1.2'!C12</f>
        <v>96</v>
      </c>
      <c r="AN13" s="3">
        <f t="shared" si="3"/>
        <v>1980.25</v>
      </c>
    </row>
    <row r="14" spans="1:47" x14ac:dyDescent="0.25">
      <c r="M14" s="2">
        <f t="shared" si="5"/>
        <v>6</v>
      </c>
      <c r="N14" s="3">
        <f>'1.2'!C13</f>
        <v>93</v>
      </c>
      <c r="P14" s="3">
        <f t="shared" si="1"/>
        <v>1260.25</v>
      </c>
      <c r="Y14" s="2">
        <f t="shared" si="6"/>
        <v>6</v>
      </c>
      <c r="Z14" s="3">
        <f>'1.2'!C13</f>
        <v>93</v>
      </c>
      <c r="AB14" s="3">
        <f t="shared" si="2"/>
        <v>1444</v>
      </c>
      <c r="AK14" s="2">
        <f t="shared" si="7"/>
        <v>6</v>
      </c>
      <c r="AL14" s="3">
        <f>'1.2'!C13</f>
        <v>93</v>
      </c>
      <c r="AN14" s="3">
        <f t="shared" si="3"/>
        <v>1722.25</v>
      </c>
    </row>
    <row r="15" spans="1:47" ht="15.75" thickBot="1" x14ac:dyDescent="0.3">
      <c r="M15" s="2">
        <f t="shared" si="5"/>
        <v>7</v>
      </c>
      <c r="N15" s="3">
        <f>'1.2'!C14</f>
        <v>70</v>
      </c>
      <c r="P15" s="3">
        <f t="shared" si="1"/>
        <v>156.25</v>
      </c>
      <c r="Y15" s="2">
        <f t="shared" si="6"/>
        <v>7</v>
      </c>
      <c r="Z15" s="3">
        <f>'1.2'!C14</f>
        <v>70</v>
      </c>
      <c r="AB15" s="3">
        <f t="shared" si="2"/>
        <v>225</v>
      </c>
      <c r="AK15" s="2">
        <f t="shared" si="7"/>
        <v>7</v>
      </c>
      <c r="AL15" s="3">
        <f>'1.2'!C14</f>
        <v>70</v>
      </c>
      <c r="AN15" s="3">
        <f t="shared" si="3"/>
        <v>342.25</v>
      </c>
    </row>
    <row r="16" spans="1:47" ht="15.75" thickBot="1" x14ac:dyDescent="0.3">
      <c r="B16" s="19" t="s">
        <v>21</v>
      </c>
      <c r="C16" s="19" t="s">
        <v>34</v>
      </c>
      <c r="D16" s="19" t="s">
        <v>36</v>
      </c>
      <c r="E16" s="19" t="s">
        <v>37</v>
      </c>
      <c r="F16" s="19" t="s">
        <v>38</v>
      </c>
      <c r="G16" s="19" t="s">
        <v>39</v>
      </c>
      <c r="H16" s="19" t="s">
        <v>40</v>
      </c>
      <c r="I16" s="19" t="s">
        <v>41</v>
      </c>
      <c r="J16" s="19" t="s">
        <v>42</v>
      </c>
      <c r="M16" s="2">
        <f t="shared" si="5"/>
        <v>8</v>
      </c>
      <c r="N16" s="3">
        <f>'1.2'!C15</f>
        <v>27</v>
      </c>
      <c r="P16" s="3">
        <f t="shared" si="1"/>
        <v>930.25</v>
      </c>
      <c r="Y16" s="2">
        <f t="shared" si="6"/>
        <v>8</v>
      </c>
      <c r="Z16" s="3">
        <f>'1.2'!C15</f>
        <v>27</v>
      </c>
      <c r="AB16" s="3">
        <f t="shared" si="2"/>
        <v>784</v>
      </c>
      <c r="AK16" s="2">
        <f t="shared" si="7"/>
        <v>8</v>
      </c>
      <c r="AL16" s="3">
        <f>'1.2'!C15</f>
        <v>27</v>
      </c>
      <c r="AN16" s="3">
        <f t="shared" si="3"/>
        <v>600.25</v>
      </c>
    </row>
    <row r="17" spans="2:40" x14ac:dyDescent="0.25">
      <c r="B17" s="3">
        <f>B6</f>
        <v>5</v>
      </c>
      <c r="C17" s="3">
        <f>C8</f>
        <v>45</v>
      </c>
      <c r="D17" s="3">
        <f>E8</f>
        <v>1058</v>
      </c>
      <c r="E17" s="3">
        <f t="shared" ref="E17:J17" si="8">F8</f>
        <v>1322.5</v>
      </c>
      <c r="F17" s="3">
        <f t="shared" si="8"/>
        <v>49.5</v>
      </c>
      <c r="G17" s="3">
        <f t="shared" si="8"/>
        <v>816.75</v>
      </c>
      <c r="H17" s="3">
        <f t="shared" si="8"/>
        <v>4.5</v>
      </c>
      <c r="I17" s="3">
        <f t="shared" si="8"/>
        <v>241.25</v>
      </c>
      <c r="J17" s="3">
        <f t="shared" si="8"/>
        <v>505.75</v>
      </c>
      <c r="M17" s="2">
        <f>M16+1</f>
        <v>9</v>
      </c>
      <c r="N17" s="3">
        <f>'1.2'!C16</f>
        <v>64</v>
      </c>
      <c r="P17" s="3">
        <f t="shared" si="1"/>
        <v>42.25</v>
      </c>
      <c r="Y17" s="2">
        <f t="shared" si="6"/>
        <v>9</v>
      </c>
      <c r="Z17" s="3">
        <f>'1.2'!C16</f>
        <v>64</v>
      </c>
      <c r="AB17" s="3">
        <f t="shared" si="2"/>
        <v>81</v>
      </c>
      <c r="AK17" s="2">
        <f t="shared" si="7"/>
        <v>9</v>
      </c>
      <c r="AL17" s="3">
        <f>'1.2'!C16</f>
        <v>64</v>
      </c>
      <c r="AN17" s="3">
        <f t="shared" si="3"/>
        <v>156.25</v>
      </c>
    </row>
    <row r="18" spans="2:40" x14ac:dyDescent="0.25">
      <c r="B18" s="2">
        <f>N6</f>
        <v>10</v>
      </c>
      <c r="C18" s="2">
        <f>O8</f>
        <v>57.5</v>
      </c>
      <c r="D18" s="2">
        <f>Q8</f>
        <v>994.25</v>
      </c>
      <c r="E18" s="2">
        <f t="shared" ref="E18:J18" si="9">R8</f>
        <v>1104.7222222222222</v>
      </c>
      <c r="F18" s="2">
        <f t="shared" si="9"/>
        <v>49.5</v>
      </c>
      <c r="G18" s="2">
        <f t="shared" si="9"/>
        <v>816.75</v>
      </c>
      <c r="H18" s="2">
        <f t="shared" si="9"/>
        <v>8</v>
      </c>
      <c r="I18" s="2">
        <f t="shared" si="9"/>
        <v>177.5</v>
      </c>
      <c r="J18" s="2">
        <f t="shared" si="9"/>
        <v>287.97222222222217</v>
      </c>
      <c r="Y18" s="2">
        <f t="shared" si="6"/>
        <v>10</v>
      </c>
      <c r="Z18" s="3">
        <f>'1.2'!C17</f>
        <v>81</v>
      </c>
      <c r="AB18" s="3">
        <f t="shared" si="2"/>
        <v>676</v>
      </c>
      <c r="AK18" s="2">
        <f t="shared" si="7"/>
        <v>10</v>
      </c>
      <c r="AL18" s="3">
        <f>'1.2'!C17</f>
        <v>81</v>
      </c>
      <c r="AN18" s="3">
        <f t="shared" si="3"/>
        <v>870.25</v>
      </c>
    </row>
    <row r="19" spans="2:40" x14ac:dyDescent="0.25">
      <c r="B19" s="2">
        <f>Z6</f>
        <v>25</v>
      </c>
      <c r="C19" s="2">
        <f>AA8</f>
        <v>55</v>
      </c>
      <c r="D19" s="2">
        <f>AC8</f>
        <v>748</v>
      </c>
      <c r="E19" s="2">
        <f t="shared" ref="E19:J19" si="10">AD8</f>
        <v>779.16666666666663</v>
      </c>
      <c r="F19" s="2">
        <f t="shared" si="10"/>
        <v>49.5</v>
      </c>
      <c r="G19" s="2">
        <f t="shared" si="10"/>
        <v>816.75</v>
      </c>
      <c r="H19" s="2">
        <f t="shared" si="10"/>
        <v>5.5</v>
      </c>
      <c r="I19" s="2">
        <f t="shared" si="10"/>
        <v>68.75</v>
      </c>
      <c r="J19" s="2">
        <f t="shared" si="10"/>
        <v>37.583333333333371</v>
      </c>
      <c r="Y19" s="2">
        <f t="shared" si="6"/>
        <v>11</v>
      </c>
      <c r="Z19" s="3">
        <f>'1.2'!C18</f>
        <v>78</v>
      </c>
      <c r="AB19" s="3">
        <f t="shared" si="2"/>
        <v>529</v>
      </c>
      <c r="AK19" s="2">
        <f t="shared" si="7"/>
        <v>11</v>
      </c>
      <c r="AL19" s="3">
        <f>'1.2'!C18</f>
        <v>78</v>
      </c>
      <c r="AN19" s="3">
        <f t="shared" si="3"/>
        <v>702.25</v>
      </c>
    </row>
    <row r="20" spans="2:40" x14ac:dyDescent="0.25">
      <c r="B20" s="2">
        <f>AL6</f>
        <v>50</v>
      </c>
      <c r="C20" s="2">
        <f>AM8</f>
        <v>51.5</v>
      </c>
      <c r="D20" s="2">
        <f>AO8</f>
        <v>844.25</v>
      </c>
      <c r="E20" s="2">
        <f t="shared" ref="E20:J20" si="11">AP8</f>
        <v>861.4795918367347</v>
      </c>
      <c r="F20" s="2">
        <f t="shared" si="11"/>
        <v>49.5</v>
      </c>
      <c r="G20" s="2">
        <f t="shared" si="11"/>
        <v>816.75</v>
      </c>
      <c r="H20" s="2">
        <f t="shared" si="11"/>
        <v>2</v>
      </c>
      <c r="I20" s="2">
        <f t="shared" si="11"/>
        <v>27.5</v>
      </c>
      <c r="J20" s="2">
        <f t="shared" si="11"/>
        <v>44.729591836734699</v>
      </c>
      <c r="Y20" s="2">
        <f t="shared" si="6"/>
        <v>12</v>
      </c>
      <c r="Z20" s="3">
        <f>'1.2'!C19</f>
        <v>55</v>
      </c>
      <c r="AB20" s="3">
        <f t="shared" si="2"/>
        <v>0</v>
      </c>
      <c r="AK20" s="2">
        <f t="shared" si="7"/>
        <v>12</v>
      </c>
      <c r="AL20" s="3">
        <f>'1.2'!C19</f>
        <v>55</v>
      </c>
      <c r="AN20" s="3">
        <f t="shared" si="3"/>
        <v>12.25</v>
      </c>
    </row>
    <row r="21" spans="2:40" x14ac:dyDescent="0.25">
      <c r="Y21" s="2">
        <f t="shared" si="6"/>
        <v>13</v>
      </c>
      <c r="Z21" s="3">
        <f>'1.2'!C20</f>
        <v>12</v>
      </c>
      <c r="AB21" s="3">
        <f t="shared" si="2"/>
        <v>1849</v>
      </c>
      <c r="AK21" s="2">
        <f t="shared" si="7"/>
        <v>13</v>
      </c>
      <c r="AL21" s="3">
        <f>'1.2'!C20</f>
        <v>12</v>
      </c>
      <c r="AN21" s="3">
        <f t="shared" si="3"/>
        <v>1560.25</v>
      </c>
    </row>
    <row r="22" spans="2:40" x14ac:dyDescent="0.25">
      <c r="Y22" s="2">
        <f t="shared" si="6"/>
        <v>14</v>
      </c>
      <c r="Z22" s="3">
        <f>'1.2'!C21</f>
        <v>49</v>
      </c>
      <c r="AB22" s="3">
        <f t="shared" si="2"/>
        <v>36</v>
      </c>
      <c r="AK22" s="2">
        <f t="shared" si="7"/>
        <v>14</v>
      </c>
      <c r="AL22" s="3">
        <f>'1.2'!C21</f>
        <v>49</v>
      </c>
      <c r="AN22" s="3">
        <f t="shared" si="3"/>
        <v>6.25</v>
      </c>
    </row>
    <row r="23" spans="2:40" x14ac:dyDescent="0.25">
      <c r="Y23" s="2">
        <f t="shared" si="6"/>
        <v>15</v>
      </c>
      <c r="Z23" s="3">
        <f>'1.2'!C22</f>
        <v>66</v>
      </c>
      <c r="AB23" s="3">
        <f t="shared" si="2"/>
        <v>121</v>
      </c>
      <c r="AK23" s="2">
        <f t="shared" si="7"/>
        <v>15</v>
      </c>
      <c r="AL23" s="3">
        <f>'1.2'!C22</f>
        <v>66</v>
      </c>
      <c r="AN23" s="3">
        <f t="shared" si="3"/>
        <v>210.25</v>
      </c>
    </row>
    <row r="24" spans="2:40" x14ac:dyDescent="0.25">
      <c r="Y24" s="2">
        <f t="shared" si="6"/>
        <v>16</v>
      </c>
      <c r="Z24" s="3">
        <f>'1.2'!C23</f>
        <v>63</v>
      </c>
      <c r="AB24" s="3">
        <f t="shared" si="2"/>
        <v>64</v>
      </c>
      <c r="AK24" s="2">
        <f t="shared" si="7"/>
        <v>16</v>
      </c>
      <c r="AL24" s="3">
        <f>'1.2'!C23</f>
        <v>63</v>
      </c>
      <c r="AN24" s="3">
        <f t="shared" si="3"/>
        <v>132.25</v>
      </c>
    </row>
    <row r="25" spans="2:40" x14ac:dyDescent="0.25">
      <c r="Y25" s="2">
        <f t="shared" si="6"/>
        <v>17</v>
      </c>
      <c r="Z25" s="3">
        <f>'1.2'!C24</f>
        <v>40</v>
      </c>
      <c r="AB25" s="3">
        <f t="shared" si="2"/>
        <v>225</v>
      </c>
      <c r="AK25" s="2">
        <f t="shared" si="7"/>
        <v>17</v>
      </c>
      <c r="AL25" s="3">
        <f>'1.2'!C24</f>
        <v>40</v>
      </c>
      <c r="AN25" s="3">
        <f t="shared" si="3"/>
        <v>132.25</v>
      </c>
    </row>
    <row r="26" spans="2:40" x14ac:dyDescent="0.25">
      <c r="Y26" s="2">
        <f t="shared" si="6"/>
        <v>18</v>
      </c>
      <c r="Z26" s="3">
        <f>'1.2'!C25</f>
        <v>97</v>
      </c>
      <c r="AB26" s="3">
        <f t="shared" si="2"/>
        <v>1764</v>
      </c>
      <c r="AK26" s="2">
        <f t="shared" si="7"/>
        <v>18</v>
      </c>
      <c r="AL26" s="3">
        <f>'1.2'!C25</f>
        <v>97</v>
      </c>
      <c r="AN26" s="3">
        <f t="shared" si="3"/>
        <v>2070.25</v>
      </c>
    </row>
    <row r="27" spans="2:40" x14ac:dyDescent="0.25">
      <c r="Y27" s="2">
        <f t="shared" si="6"/>
        <v>19</v>
      </c>
      <c r="Z27" s="3">
        <f>'1.2'!C26</f>
        <v>34</v>
      </c>
      <c r="AB27" s="3">
        <f t="shared" si="2"/>
        <v>441</v>
      </c>
      <c r="AK27" s="2">
        <f t="shared" si="7"/>
        <v>19</v>
      </c>
      <c r="AL27" s="3">
        <f>'1.2'!C26</f>
        <v>34</v>
      </c>
      <c r="AN27" s="3">
        <f t="shared" si="3"/>
        <v>306.25</v>
      </c>
    </row>
    <row r="28" spans="2:40" x14ac:dyDescent="0.25">
      <c r="Y28" s="2">
        <f t="shared" si="6"/>
        <v>20</v>
      </c>
      <c r="Z28" s="3">
        <f>'1.2'!C27</f>
        <v>51</v>
      </c>
      <c r="AB28" s="3">
        <f t="shared" si="2"/>
        <v>16</v>
      </c>
      <c r="AK28" s="2">
        <f t="shared" si="7"/>
        <v>20</v>
      </c>
      <c r="AL28" s="3">
        <f>'1.2'!C27</f>
        <v>51</v>
      </c>
      <c r="AN28" s="3">
        <f t="shared" si="3"/>
        <v>0.25</v>
      </c>
    </row>
    <row r="29" spans="2:40" x14ac:dyDescent="0.25">
      <c r="Y29" s="2">
        <f t="shared" si="6"/>
        <v>21</v>
      </c>
      <c r="Z29" s="3">
        <f>'1.2'!C28</f>
        <v>48</v>
      </c>
      <c r="AB29" s="3">
        <f t="shared" si="2"/>
        <v>49</v>
      </c>
      <c r="AK29" s="2">
        <f t="shared" si="7"/>
        <v>21</v>
      </c>
      <c r="AL29" s="3">
        <f>'1.2'!C28</f>
        <v>48</v>
      </c>
      <c r="AN29" s="3">
        <f t="shared" si="3"/>
        <v>12.25</v>
      </c>
    </row>
    <row r="30" spans="2:40" x14ac:dyDescent="0.25">
      <c r="Y30" s="2">
        <f t="shared" si="6"/>
        <v>22</v>
      </c>
      <c r="Z30" s="3">
        <f>'1.2'!C29</f>
        <v>25</v>
      </c>
      <c r="AB30" s="3">
        <f t="shared" si="2"/>
        <v>900</v>
      </c>
      <c r="AK30" s="2">
        <f t="shared" si="7"/>
        <v>22</v>
      </c>
      <c r="AL30" s="3">
        <f>'1.2'!C29</f>
        <v>25</v>
      </c>
      <c r="AN30" s="3">
        <f t="shared" si="3"/>
        <v>702.25</v>
      </c>
    </row>
    <row r="31" spans="2:40" x14ac:dyDescent="0.25">
      <c r="Y31" s="2">
        <f t="shared" si="6"/>
        <v>23</v>
      </c>
      <c r="Z31" s="3">
        <f>'1.2'!C30</f>
        <v>82</v>
      </c>
      <c r="AB31" s="3">
        <f t="shared" si="2"/>
        <v>729</v>
      </c>
      <c r="AK31" s="2">
        <f t="shared" si="7"/>
        <v>23</v>
      </c>
      <c r="AL31" s="3">
        <f>'1.2'!C30</f>
        <v>82</v>
      </c>
      <c r="AN31" s="3">
        <f t="shared" si="3"/>
        <v>930.25</v>
      </c>
    </row>
    <row r="32" spans="2:40" x14ac:dyDescent="0.25">
      <c r="Y32" s="2">
        <f>Y31+1</f>
        <v>24</v>
      </c>
      <c r="Z32" s="3">
        <f>'1.2'!C31</f>
        <v>19</v>
      </c>
      <c r="AB32" s="3">
        <f t="shared" si="2"/>
        <v>1296</v>
      </c>
      <c r="AK32" s="2">
        <f t="shared" si="7"/>
        <v>24</v>
      </c>
      <c r="AL32" s="3">
        <f>'1.2'!C31</f>
        <v>19</v>
      </c>
      <c r="AN32" s="3">
        <f t="shared" si="3"/>
        <v>1056.25</v>
      </c>
    </row>
    <row r="33" spans="37:40" x14ac:dyDescent="0.25">
      <c r="AK33" s="2">
        <f t="shared" si="7"/>
        <v>25</v>
      </c>
      <c r="AL33" s="3">
        <f>'1.2'!C32</f>
        <v>36</v>
      </c>
      <c r="AN33" s="3">
        <f t="shared" si="3"/>
        <v>240.25</v>
      </c>
    </row>
    <row r="34" spans="37:40" x14ac:dyDescent="0.25">
      <c r="AK34" s="2">
        <f t="shared" si="7"/>
        <v>26</v>
      </c>
      <c r="AL34" s="3">
        <f>'1.2'!C33</f>
        <v>33</v>
      </c>
      <c r="AN34" s="3">
        <f t="shared" si="3"/>
        <v>342.25</v>
      </c>
    </row>
    <row r="35" spans="37:40" x14ac:dyDescent="0.25">
      <c r="AK35" s="2">
        <f t="shared" si="7"/>
        <v>27</v>
      </c>
      <c r="AL35" s="3">
        <f>'1.2'!C34</f>
        <v>10</v>
      </c>
      <c r="AN35" s="3">
        <f t="shared" si="3"/>
        <v>1722.25</v>
      </c>
    </row>
    <row r="36" spans="37:40" x14ac:dyDescent="0.25">
      <c r="AK36" s="2">
        <f t="shared" si="7"/>
        <v>28</v>
      </c>
      <c r="AL36" s="3">
        <f>'1.2'!C35</f>
        <v>67</v>
      </c>
      <c r="AN36" s="3">
        <f t="shared" si="3"/>
        <v>240.25</v>
      </c>
    </row>
    <row r="37" spans="37:40" x14ac:dyDescent="0.25">
      <c r="AK37" s="2">
        <f t="shared" si="7"/>
        <v>29</v>
      </c>
      <c r="AL37" s="3">
        <f>'1.2'!C36</f>
        <v>4</v>
      </c>
      <c r="AN37" s="3">
        <f t="shared" si="3"/>
        <v>2256.25</v>
      </c>
    </row>
    <row r="38" spans="37:40" x14ac:dyDescent="0.25">
      <c r="AK38" s="2">
        <f t="shared" si="7"/>
        <v>30</v>
      </c>
      <c r="AL38" s="3">
        <f>'1.2'!C37</f>
        <v>21</v>
      </c>
      <c r="AN38" s="3">
        <f t="shared" si="3"/>
        <v>930.25</v>
      </c>
    </row>
    <row r="39" spans="37:40" x14ac:dyDescent="0.25">
      <c r="AK39" s="2">
        <f t="shared" si="7"/>
        <v>31</v>
      </c>
      <c r="AL39" s="3">
        <f>'1.2'!C38</f>
        <v>18</v>
      </c>
      <c r="AN39" s="3">
        <f t="shared" si="3"/>
        <v>1122.25</v>
      </c>
    </row>
    <row r="40" spans="37:40" x14ac:dyDescent="0.25">
      <c r="AK40" s="2">
        <f t="shared" si="7"/>
        <v>32</v>
      </c>
      <c r="AL40" s="3">
        <f>'1.2'!C39</f>
        <v>95</v>
      </c>
      <c r="AN40" s="3">
        <f t="shared" si="3"/>
        <v>1892.25</v>
      </c>
    </row>
    <row r="41" spans="37:40" x14ac:dyDescent="0.25">
      <c r="AK41" s="2">
        <f t="shared" si="7"/>
        <v>33</v>
      </c>
      <c r="AL41" s="3">
        <f>'1.2'!C40</f>
        <v>52</v>
      </c>
      <c r="AN41" s="3">
        <f t="shared" si="3"/>
        <v>0.25</v>
      </c>
    </row>
    <row r="42" spans="37:40" x14ac:dyDescent="0.25">
      <c r="AK42" s="2">
        <f t="shared" si="7"/>
        <v>34</v>
      </c>
      <c r="AL42" s="3">
        <f>'1.2'!C41</f>
        <v>89</v>
      </c>
      <c r="AN42" s="3">
        <f t="shared" si="3"/>
        <v>1406.25</v>
      </c>
    </row>
    <row r="43" spans="37:40" x14ac:dyDescent="0.25">
      <c r="AK43" s="2">
        <f t="shared" si="7"/>
        <v>35</v>
      </c>
      <c r="AL43" s="3">
        <f>'1.2'!C42</f>
        <v>6</v>
      </c>
      <c r="AN43" s="3">
        <f t="shared" si="3"/>
        <v>2070.25</v>
      </c>
    </row>
    <row r="44" spans="37:40" x14ac:dyDescent="0.25">
      <c r="AK44" s="2">
        <f t="shared" si="7"/>
        <v>36</v>
      </c>
      <c r="AL44" s="3">
        <f>'1.2'!C43</f>
        <v>3</v>
      </c>
      <c r="AN44" s="3">
        <f t="shared" si="3"/>
        <v>2352.25</v>
      </c>
    </row>
    <row r="45" spans="37:40" x14ac:dyDescent="0.25">
      <c r="AK45" s="2">
        <f>AK44+1</f>
        <v>37</v>
      </c>
      <c r="AL45" s="3">
        <f>'1.2'!C44</f>
        <v>80</v>
      </c>
      <c r="AN45" s="3">
        <f t="shared" si="3"/>
        <v>812.25</v>
      </c>
    </row>
    <row r="46" spans="37:40" x14ac:dyDescent="0.25">
      <c r="AK46" s="2">
        <f t="shared" si="7"/>
        <v>38</v>
      </c>
      <c r="AL46" s="3">
        <f>'1.2'!C45</f>
        <v>37</v>
      </c>
      <c r="AN46" s="3">
        <f t="shared" si="3"/>
        <v>210.25</v>
      </c>
    </row>
    <row r="47" spans="37:40" x14ac:dyDescent="0.25">
      <c r="AK47" s="2">
        <f t="shared" si="7"/>
        <v>39</v>
      </c>
      <c r="AL47" s="3">
        <f>'1.2'!C46</f>
        <v>74</v>
      </c>
      <c r="AN47" s="3">
        <f t="shared" si="3"/>
        <v>506.25</v>
      </c>
    </row>
    <row r="48" spans="37:40" x14ac:dyDescent="0.25">
      <c r="AK48" s="2">
        <f t="shared" si="7"/>
        <v>40</v>
      </c>
      <c r="AL48" s="3">
        <f>'1.2'!C47</f>
        <v>91</v>
      </c>
      <c r="AN48" s="3">
        <f t="shared" si="3"/>
        <v>1560.25</v>
      </c>
    </row>
    <row r="49" spans="37:40" x14ac:dyDescent="0.25">
      <c r="AK49" s="2">
        <f t="shared" si="7"/>
        <v>41</v>
      </c>
      <c r="AL49" s="3">
        <f>'1.2'!C48</f>
        <v>88</v>
      </c>
      <c r="AN49" s="3">
        <f t="shared" si="3"/>
        <v>1332.25</v>
      </c>
    </row>
    <row r="50" spans="37:40" x14ac:dyDescent="0.25">
      <c r="AK50" s="2">
        <f>AK49+1</f>
        <v>42</v>
      </c>
      <c r="AL50" s="3">
        <f>'1.2'!C49</f>
        <v>65</v>
      </c>
      <c r="AN50" s="3">
        <f t="shared" si="3"/>
        <v>182.25</v>
      </c>
    </row>
    <row r="51" spans="37:40" x14ac:dyDescent="0.25">
      <c r="AK51" s="2">
        <f t="shared" si="7"/>
        <v>43</v>
      </c>
      <c r="AL51" s="3">
        <f>'1.2'!C50</f>
        <v>22</v>
      </c>
      <c r="AN51" s="3">
        <f t="shared" si="3"/>
        <v>870.25</v>
      </c>
    </row>
    <row r="52" spans="37:40" x14ac:dyDescent="0.25">
      <c r="AK52" s="2">
        <f t="shared" si="7"/>
        <v>44</v>
      </c>
      <c r="AL52" s="3">
        <f>'1.2'!C51</f>
        <v>59</v>
      </c>
      <c r="AN52" s="3">
        <f t="shared" si="3"/>
        <v>56.25</v>
      </c>
    </row>
    <row r="53" spans="37:40" x14ac:dyDescent="0.25">
      <c r="AK53" s="2">
        <f t="shared" si="7"/>
        <v>45</v>
      </c>
      <c r="AL53" s="3">
        <f>'1.2'!C52</f>
        <v>76</v>
      </c>
      <c r="AN53" s="3">
        <f t="shared" si="3"/>
        <v>600.25</v>
      </c>
    </row>
    <row r="54" spans="37:40" x14ac:dyDescent="0.25">
      <c r="AK54" s="2">
        <f t="shared" si="7"/>
        <v>46</v>
      </c>
      <c r="AL54" s="3">
        <f>'1.2'!C53</f>
        <v>73</v>
      </c>
      <c r="AN54" s="3">
        <f t="shared" si="3"/>
        <v>462.25</v>
      </c>
    </row>
    <row r="55" spans="37:40" x14ac:dyDescent="0.25">
      <c r="AK55" s="2">
        <f>AK54+1</f>
        <v>47</v>
      </c>
      <c r="AL55" s="3">
        <f>'1.2'!C54</f>
        <v>50</v>
      </c>
      <c r="AN55" s="3">
        <f t="shared" si="3"/>
        <v>2.25</v>
      </c>
    </row>
    <row r="56" spans="37:40" x14ac:dyDescent="0.25">
      <c r="AK56" s="2">
        <f t="shared" si="7"/>
        <v>48</v>
      </c>
      <c r="AL56" s="3">
        <f>'1.2'!C55</f>
        <v>7</v>
      </c>
      <c r="AN56" s="3">
        <f t="shared" si="3"/>
        <v>1980.25</v>
      </c>
    </row>
    <row r="57" spans="37:40" x14ac:dyDescent="0.25">
      <c r="AK57" s="2">
        <f t="shared" si="7"/>
        <v>49</v>
      </c>
      <c r="AL57" s="3">
        <f>'1.2'!C56</f>
        <v>44</v>
      </c>
      <c r="AN57" s="3">
        <f t="shared" si="3"/>
        <v>56.25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21"/>
  <sheetViews>
    <sheetView zoomScale="70" zoomScaleNormal="70" workbookViewId="0">
      <selection activeCell="BW34" sqref="BW34"/>
    </sheetView>
  </sheetViews>
  <sheetFormatPr defaultRowHeight="15" x14ac:dyDescent="0.25"/>
  <cols>
    <col min="1" max="1" width="10.42578125" customWidth="1"/>
    <col min="4" max="4" width="13.28515625" customWidth="1"/>
    <col min="5" max="5" width="14.140625" customWidth="1"/>
    <col min="9" max="9" width="13.42578125" customWidth="1"/>
    <col min="10" max="10" width="9.42578125" customWidth="1"/>
    <col min="11" max="11" width="13.42578125" customWidth="1"/>
    <col min="16" max="16" width="13.140625" customWidth="1"/>
    <col min="28" max="28" width="13.42578125" bestFit="1" customWidth="1"/>
    <col min="34" max="34" width="12.28515625" bestFit="1" customWidth="1"/>
    <col min="43" max="43" width="13.85546875" customWidth="1"/>
    <col min="47" max="47" width="13.140625" customWidth="1"/>
    <col min="48" max="48" width="13.42578125" customWidth="1"/>
    <col min="53" max="53" width="13.140625" customWidth="1"/>
    <col min="61" max="61" width="12.28515625" customWidth="1"/>
    <col min="65" max="65" width="12.28515625" customWidth="1"/>
    <col min="68" max="68" width="12.5703125" customWidth="1"/>
    <col min="72" max="72" width="12" customWidth="1"/>
    <col min="75" max="75" width="12.5703125" customWidth="1"/>
    <col min="79" max="79" width="11.85546875" customWidth="1"/>
    <col min="83" max="83" width="13.140625" customWidth="1"/>
    <col min="87" max="87" width="12.140625" customWidth="1"/>
  </cols>
  <sheetData>
    <row r="1" spans="1:88" ht="15.75" thickBot="1" x14ac:dyDescent="0.3"/>
    <row r="2" spans="1:88" ht="15.75" thickBot="1" x14ac:dyDescent="0.3">
      <c r="A2" s="1" t="s">
        <v>43</v>
      </c>
      <c r="B2" s="1" t="s">
        <v>44</v>
      </c>
      <c r="C2" s="1" t="s">
        <v>45</v>
      </c>
      <c r="D2" s="1" t="s">
        <v>46</v>
      </c>
      <c r="E2" s="12" t="s">
        <v>47</v>
      </c>
      <c r="H2" s="25" t="s">
        <v>33</v>
      </c>
      <c r="I2" s="26">
        <v>10</v>
      </c>
      <c r="O2" s="25" t="s">
        <v>33</v>
      </c>
      <c r="P2" s="26">
        <v>25</v>
      </c>
      <c r="Y2" s="25" t="s">
        <v>33</v>
      </c>
      <c r="Z2" s="26">
        <v>50</v>
      </c>
      <c r="AF2" s="25" t="s">
        <v>33</v>
      </c>
      <c r="AG2" s="26">
        <v>100</v>
      </c>
    </row>
    <row r="3" spans="1:88" ht="15.75" thickBot="1" x14ac:dyDescent="0.3">
      <c r="A3" s="3">
        <v>1</v>
      </c>
      <c r="B3" s="3">
        <v>0.78100000000000003</v>
      </c>
      <c r="C3" s="3">
        <v>0.57699999999999996</v>
      </c>
      <c r="D3" s="3">
        <v>0.20100000000000001</v>
      </c>
      <c r="E3" s="3">
        <v>5.8000000000000003E-2</v>
      </c>
      <c r="BI3" s="24" t="s">
        <v>44</v>
      </c>
      <c r="BP3" s="24" t="s">
        <v>45</v>
      </c>
      <c r="BW3" s="24" t="s">
        <v>46</v>
      </c>
      <c r="CE3" s="24" t="s">
        <v>47</v>
      </c>
    </row>
    <row r="4" spans="1:88" ht="15.75" thickBot="1" x14ac:dyDescent="0.3">
      <c r="A4" s="2">
        <f>A3+1</f>
        <v>2</v>
      </c>
      <c r="B4" s="2">
        <v>0.81</v>
      </c>
      <c r="C4" s="2">
        <v>0.55500000000000005</v>
      </c>
      <c r="D4" s="2">
        <v>0.219</v>
      </c>
      <c r="E4" s="2">
        <v>0.10299999999999999</v>
      </c>
      <c r="I4" s="24" t="s">
        <v>44</v>
      </c>
      <c r="P4" s="24" t="s">
        <v>44</v>
      </c>
      <c r="V4" s="24" t="s">
        <v>44</v>
      </c>
      <c r="AB4" s="24" t="s">
        <v>46</v>
      </c>
      <c r="AG4" s="24" t="s">
        <v>44</v>
      </c>
      <c r="AN4" s="24" t="s">
        <v>45</v>
      </c>
      <c r="AU4" s="24" t="s">
        <v>46</v>
      </c>
      <c r="BA4" s="24" t="s">
        <v>47</v>
      </c>
    </row>
    <row r="5" spans="1:88" ht="15.75" thickBot="1" x14ac:dyDescent="0.3">
      <c r="A5" s="2">
        <f t="shared" ref="A5:A68" si="0">A4+1</f>
        <v>3</v>
      </c>
      <c r="B5" s="2">
        <v>0.79300000000000004</v>
      </c>
      <c r="C5" s="2">
        <v>0.53200000000000003</v>
      </c>
      <c r="D5" s="2">
        <v>0.16600000000000001</v>
      </c>
      <c r="E5" s="2">
        <v>4.9000000000000002E-2</v>
      </c>
      <c r="BI5" s="1" t="s">
        <v>53</v>
      </c>
      <c r="BJ5" s="22">
        <f>COUNTIF(B3:B102,"&lt;=0,730")</f>
        <v>1</v>
      </c>
      <c r="BP5" s="1" t="s">
        <v>64</v>
      </c>
      <c r="BQ5" s="22">
        <f>COUNTIF(C$3:C$102,"&lt;=0,479")</f>
        <v>1</v>
      </c>
      <c r="BW5" s="1" t="s">
        <v>77</v>
      </c>
      <c r="BX5" s="22">
        <f>COUNTIF(D$3:D$102,"&lt;=0,043")</f>
        <v>0</v>
      </c>
      <c r="CE5" s="1" t="s">
        <v>92</v>
      </c>
      <c r="CF5" s="22">
        <f>COUNTIF(E$3:E$102,"&lt;=0,033")</f>
        <v>8</v>
      </c>
    </row>
    <row r="6" spans="1:88" ht="15.75" thickBot="1" x14ac:dyDescent="0.3">
      <c r="A6" s="2">
        <f t="shared" si="0"/>
        <v>4</v>
      </c>
      <c r="B6" s="2">
        <v>0.79800000000000004</v>
      </c>
      <c r="C6" s="2">
        <v>0.53500000000000003</v>
      </c>
      <c r="D6" s="2">
        <v>0.17299999999999999</v>
      </c>
      <c r="E6" s="2">
        <v>4.1000000000000002E-2</v>
      </c>
      <c r="G6" s="1" t="s">
        <v>7</v>
      </c>
      <c r="H6" s="1" t="s">
        <v>34</v>
      </c>
      <c r="I6" s="1" t="s">
        <v>35</v>
      </c>
      <c r="J6" s="1" t="s">
        <v>37</v>
      </c>
      <c r="N6" s="1" t="s">
        <v>7</v>
      </c>
      <c r="O6" s="1" t="s">
        <v>34</v>
      </c>
      <c r="P6" s="1" t="s">
        <v>35</v>
      </c>
      <c r="Q6" s="1" t="s">
        <v>37</v>
      </c>
      <c r="T6" s="1" t="s">
        <v>7</v>
      </c>
      <c r="U6" s="1" t="s">
        <v>34</v>
      </c>
      <c r="V6" s="1" t="s">
        <v>35</v>
      </c>
      <c r="W6" s="1" t="s">
        <v>37</v>
      </c>
      <c r="Z6" s="1" t="s">
        <v>7</v>
      </c>
      <c r="AA6" s="1" t="s">
        <v>34</v>
      </c>
      <c r="AB6" s="1" t="s">
        <v>35</v>
      </c>
      <c r="AC6" s="1" t="s">
        <v>37</v>
      </c>
      <c r="AF6" s="1" t="s">
        <v>7</v>
      </c>
      <c r="AG6" s="1" t="s">
        <v>34</v>
      </c>
      <c r="AH6" s="1" t="s">
        <v>35</v>
      </c>
      <c r="AI6" s="1" t="s">
        <v>37</v>
      </c>
      <c r="AJ6" s="21" t="s">
        <v>50</v>
      </c>
      <c r="AM6" s="1" t="s">
        <v>7</v>
      </c>
      <c r="AN6" s="1" t="s">
        <v>34</v>
      </c>
      <c r="AO6" s="1" t="s">
        <v>35</v>
      </c>
      <c r="AP6" s="1" t="s">
        <v>37</v>
      </c>
      <c r="AQ6" s="21" t="s">
        <v>50</v>
      </c>
      <c r="AT6" s="1" t="s">
        <v>7</v>
      </c>
      <c r="AU6" s="1" t="s">
        <v>34</v>
      </c>
      <c r="AV6" s="1" t="s">
        <v>35</v>
      </c>
      <c r="AW6" s="1" t="s">
        <v>37</v>
      </c>
      <c r="AX6" s="21" t="s">
        <v>50</v>
      </c>
      <c r="AZ6" s="1" t="s">
        <v>7</v>
      </c>
      <c r="BA6" s="1" t="s">
        <v>34</v>
      </c>
      <c r="BB6" s="1" t="s">
        <v>35</v>
      </c>
      <c r="BC6" s="1" t="s">
        <v>37</v>
      </c>
      <c r="BD6" s="21" t="s">
        <v>50</v>
      </c>
      <c r="BI6" s="1" t="s">
        <v>54</v>
      </c>
      <c r="BJ6" s="22">
        <f>COUNTIF(B3:B102,"&lt;=0,740")-SUM(BJ5)</f>
        <v>0</v>
      </c>
      <c r="BM6" s="19" t="s">
        <v>105</v>
      </c>
      <c r="BN6" s="15">
        <f>SUM(BJ5:BJ7)</f>
        <v>8</v>
      </c>
      <c r="BP6" s="1" t="s">
        <v>65</v>
      </c>
      <c r="BQ6" s="22">
        <f>COUNTIF(C$3:C$102,"&lt;=0,493")-SUM(BQ5:BQ5)</f>
        <v>1</v>
      </c>
      <c r="BW6" s="1" t="s">
        <v>78</v>
      </c>
      <c r="BX6" s="22">
        <f>COUNTIF(D$3:D$102,"&lt;=0,064")-BX5</f>
        <v>0</v>
      </c>
      <c r="CE6" s="1" t="s">
        <v>93</v>
      </c>
      <c r="CF6" s="22">
        <f>COUNTIF(E$3:E$102,"&lt;=0,049")-CF5</f>
        <v>16</v>
      </c>
    </row>
    <row r="7" spans="1:88" ht="15.75" thickBot="1" x14ac:dyDescent="0.3">
      <c r="A7" s="2">
        <f t="shared" si="0"/>
        <v>5</v>
      </c>
      <c r="B7" s="2">
        <v>0.79400000000000004</v>
      </c>
      <c r="C7" s="2">
        <v>0.52500000000000002</v>
      </c>
      <c r="D7" s="2">
        <v>0.193</v>
      </c>
      <c r="E7" s="2">
        <v>5.0999999999999997E-2</v>
      </c>
      <c r="G7" s="3">
        <v>1</v>
      </c>
      <c r="H7" s="3">
        <f>SUM(B3:B12)/I2</f>
        <v>0.78769999999999996</v>
      </c>
      <c r="I7" s="3">
        <f>(B3-$H$7)^2</f>
        <v>4.4889999999999037E-5</v>
      </c>
      <c r="J7" s="3">
        <f>SUM(I7:I16)/(I2-1)</f>
        <v>5.0534444444444437E-4</v>
      </c>
      <c r="N7" s="3">
        <v>1</v>
      </c>
      <c r="O7" s="3">
        <f>SUM(B3:B27)/$P$2</f>
        <v>0.78640000000000032</v>
      </c>
      <c r="P7" s="3">
        <f>(B3-$O$7)^2</f>
        <v>2.916000000000317E-5</v>
      </c>
      <c r="Q7" s="3">
        <f>SUM(P7:P31)/($P$2-1)</f>
        <v>4.2125000000000045E-4</v>
      </c>
      <c r="T7" s="3">
        <v>1</v>
      </c>
      <c r="U7" s="3">
        <f>SUM(B3:B52)/$Z$2</f>
        <v>0.78459999999999996</v>
      </c>
      <c r="V7" s="3">
        <f>(B3-$U$7)^2</f>
        <v>1.2959999999999544E-5</v>
      </c>
      <c r="W7" s="3">
        <f>SUM(V7:V56)/($Z$2-1)</f>
        <v>4.1869387755102082E-4</v>
      </c>
      <c r="Z7" s="3">
        <v>1</v>
      </c>
      <c r="AA7" s="3">
        <f>SUM(D3:D52)/$Z$2</f>
        <v>0.20998</v>
      </c>
      <c r="AB7" s="3">
        <f>(D3-$AA$7)^2</f>
        <v>8.0640399999999784E-5</v>
      </c>
      <c r="AC7" s="3">
        <f>SUM(AB7:AB56)/($Z$2-1)</f>
        <v>2.5153669387755107E-3</v>
      </c>
      <c r="AF7" s="3">
        <v>1</v>
      </c>
      <c r="AG7" s="3">
        <f>SUM(B3:B102)/$AG$2</f>
        <v>0.78375000000000028</v>
      </c>
      <c r="AH7" s="3">
        <f>(B3-$AG$7)^2</f>
        <v>7.5625000000013875E-6</v>
      </c>
      <c r="AI7" s="3">
        <f>SUM(AH7:AH106)/($AG$2-1)</f>
        <v>3.6956313131313181E-4</v>
      </c>
      <c r="AJ7" s="3">
        <f>SQRT(AI7)/2</f>
        <v>9.6120124234357375E-3</v>
      </c>
      <c r="AM7" s="3">
        <v>1</v>
      </c>
      <c r="AN7" s="3">
        <f>SUM(C3:C102)/$AG$2</f>
        <v>0.56557000000000035</v>
      </c>
      <c r="AO7" s="3">
        <f t="shared" ref="AO7:AO38" si="1">(C3-$AN$7)^2</f>
        <v>1.3064489999999103E-4</v>
      </c>
      <c r="AP7" s="3">
        <f>SUM(AO7:AO106)/($AG$2-1)</f>
        <v>7.9541929292929205E-4</v>
      </c>
      <c r="AQ7" s="3">
        <f>SQRT(AP7)/2</f>
        <v>1.4101589386743716E-2</v>
      </c>
      <c r="AT7" s="3">
        <v>1</v>
      </c>
      <c r="AU7" s="3">
        <f>SUM(D3:D102)/$AG$2</f>
        <v>0.20463999999999999</v>
      </c>
      <c r="AV7" s="3">
        <f t="shared" ref="AV7:AV38" si="2">(D3-$AU$7)^2</f>
        <v>1.324959999999983E-5</v>
      </c>
      <c r="AW7" s="3">
        <f>SUM(AV7:AV106)/($AG$2-1)</f>
        <v>1.8332428282828294E-3</v>
      </c>
      <c r="AX7" s="3">
        <f>SQRT(AW7)/2</f>
        <v>2.140819252227304E-2</v>
      </c>
      <c r="AZ7" s="3">
        <v>1</v>
      </c>
      <c r="BA7" s="3">
        <f>SUM(E3:E102)/$AG$2</f>
        <v>7.2020000000000001E-2</v>
      </c>
      <c r="BB7" s="3">
        <f t="shared" ref="BB7:BB38" si="3">(E3-$BA$7)^2</f>
        <v>1.9656039999999995E-4</v>
      </c>
      <c r="BC7" s="3">
        <f>SUM(BB7:BB106)/($AG$2-1)</f>
        <v>1.0634743434343435E-3</v>
      </c>
      <c r="BD7" s="3">
        <f>SQRT(BC7)/2</f>
        <v>1.6305477173593722E-2</v>
      </c>
      <c r="BI7" s="1" t="s">
        <v>55</v>
      </c>
      <c r="BJ7" s="22">
        <f>COUNTIF(B3:B102,"&lt;=0,749")-SUM(BJ5:BJ6)</f>
        <v>7</v>
      </c>
      <c r="BM7" s="19" t="s">
        <v>106</v>
      </c>
      <c r="BN7" s="15">
        <f>SUM(BJ8:BJ9)</f>
        <v>16</v>
      </c>
      <c r="BP7" s="1" t="s">
        <v>66</v>
      </c>
      <c r="BQ7" s="22">
        <f>COUNTIF(C$3:C$102,"&lt;=0,507")-SUM(BQ5:BQ6)</f>
        <v>1</v>
      </c>
      <c r="BT7" s="19" t="s">
        <v>108</v>
      </c>
      <c r="BU7" s="15">
        <f>SUM(BQ5:BQ9)</f>
        <v>17</v>
      </c>
      <c r="BW7" s="1" t="s">
        <v>79</v>
      </c>
      <c r="BX7" s="22">
        <f>COUNTIF(D$3:D$102,"&lt;=0,086")-SUM(BX5:BX6)</f>
        <v>0</v>
      </c>
      <c r="CE7" s="1" t="s">
        <v>94</v>
      </c>
      <c r="CF7" s="22">
        <f>COUNTIF(E$3:E$102,"&lt;=0,065")-SUM(CF5:CF6)</f>
        <v>23</v>
      </c>
    </row>
    <row r="8" spans="1:88" ht="15.75" thickBot="1" x14ac:dyDescent="0.3">
      <c r="A8" s="2">
        <f t="shared" si="0"/>
        <v>6</v>
      </c>
      <c r="B8" s="2">
        <v>0.82499999999999996</v>
      </c>
      <c r="C8" s="2">
        <v>0.57399999999999995</v>
      </c>
      <c r="D8" s="2">
        <v>0.24199999999999999</v>
      </c>
      <c r="E8" s="2">
        <v>8.3000000000000004E-2</v>
      </c>
      <c r="G8" s="2">
        <f>G7+1</f>
        <v>2</v>
      </c>
      <c r="I8" s="3">
        <f t="shared" ref="I8:I16" si="4">(B4-$H$7)^2</f>
        <v>4.972900000000044E-4</v>
      </c>
      <c r="N8" s="2">
        <f>N7+1</f>
        <v>2</v>
      </c>
      <c r="P8" s="3">
        <f t="shared" ref="P8:P31" si="5">(B4-$O$7)^2</f>
        <v>5.5695999999998732E-4</v>
      </c>
      <c r="T8" s="2">
        <f>T7+1</f>
        <v>2</v>
      </c>
      <c r="V8" s="3">
        <f t="shared" ref="V8:V56" si="6">(B4-$U$7)^2</f>
        <v>6.4516000000000454E-4</v>
      </c>
      <c r="Z8" s="2">
        <f>Z7+1</f>
        <v>2</v>
      </c>
      <c r="AB8" s="3">
        <f t="shared" ref="AB8:AB56" si="7">(D4-$AA$7)^2</f>
        <v>8.1360400000000008E-5</v>
      </c>
      <c r="AF8" s="2">
        <f>AF7+1</f>
        <v>2</v>
      </c>
      <c r="AH8" s="3">
        <f t="shared" ref="AH8:AH71" si="8">(B4-$AG$7)^2</f>
        <v>6.8906249999998808E-4</v>
      </c>
      <c r="AM8" s="2">
        <f>AM7+1</f>
        <v>2</v>
      </c>
      <c r="AO8" s="3">
        <f t="shared" si="1"/>
        <v>1.1172490000000637E-4</v>
      </c>
      <c r="AT8" s="2">
        <f>AT7+1</f>
        <v>2</v>
      </c>
      <c r="AV8" s="3">
        <f t="shared" si="2"/>
        <v>2.0620960000000034E-4</v>
      </c>
      <c r="AZ8" s="2">
        <f>AZ7+1</f>
        <v>2</v>
      </c>
      <c r="BB8" s="3">
        <f t="shared" si="3"/>
        <v>9.5976039999999963E-4</v>
      </c>
      <c r="BI8" s="1" t="s">
        <v>56</v>
      </c>
      <c r="BJ8" s="22">
        <f>COUNTIF(B3:B102,"&lt;=0,759")-SUM(BJ5:BJ7)</f>
        <v>3</v>
      </c>
      <c r="BM8" s="19" t="s">
        <v>58</v>
      </c>
      <c r="BN8" s="15">
        <f>BJ10</f>
        <v>12</v>
      </c>
      <c r="BP8" s="1" t="s">
        <v>67</v>
      </c>
      <c r="BQ8" s="22">
        <f>COUNTIF(C$3:C$102,"&lt;=0,521")-SUM(BQ5:BQ7)</f>
        <v>2</v>
      </c>
      <c r="BT8" s="19" t="s">
        <v>69</v>
      </c>
      <c r="BU8" s="15">
        <f>BQ10</f>
        <v>8</v>
      </c>
      <c r="BW8" s="1" t="s">
        <v>80</v>
      </c>
      <c r="BX8" s="22">
        <f>COUNTIF(D$3:D$102,"&lt;=0,107")-SUM(BX5:BX7)</f>
        <v>0</v>
      </c>
      <c r="CA8" s="19" t="s">
        <v>110</v>
      </c>
      <c r="CB8" s="15">
        <f>SUM(BX5:BX10)</f>
        <v>9</v>
      </c>
      <c r="CE8" s="1" t="s">
        <v>95</v>
      </c>
      <c r="CF8" s="22">
        <f>COUNTIF(E$3:E$102,"&lt;=0,081")-SUM(CF5:CF7)</f>
        <v>21</v>
      </c>
      <c r="CI8" s="19" t="s">
        <v>92</v>
      </c>
      <c r="CJ8" s="15">
        <f>CF5</f>
        <v>8</v>
      </c>
    </row>
    <row r="9" spans="1:88" ht="15.75" thickBot="1" x14ac:dyDescent="0.3">
      <c r="A9" s="2">
        <f t="shared" si="0"/>
        <v>7</v>
      </c>
      <c r="B9" s="2">
        <v>0.75800000000000001</v>
      </c>
      <c r="C9" s="2">
        <v>0.52600000000000002</v>
      </c>
      <c r="D9" s="2">
        <v>0.16700000000000001</v>
      </c>
      <c r="E9" s="2">
        <v>5.8000000000000003E-2</v>
      </c>
      <c r="G9" s="2">
        <f t="shared" ref="G9:G15" si="9">G8+1</f>
        <v>3</v>
      </c>
      <c r="I9" s="3">
        <f t="shared" si="4"/>
        <v>2.8090000000000875E-5</v>
      </c>
      <c r="N9" s="2">
        <f t="shared" ref="N9:N15" si="10">N8+1</f>
        <v>3</v>
      </c>
      <c r="P9" s="3">
        <f t="shared" si="5"/>
        <v>4.3559999999996269E-5</v>
      </c>
      <c r="T9" s="2">
        <f t="shared" ref="T9:T15" si="11">T8+1</f>
        <v>3</v>
      </c>
      <c r="V9" s="3">
        <f t="shared" si="6"/>
        <v>7.0560000000001249E-5</v>
      </c>
      <c r="Z9" s="2">
        <f t="shared" ref="Z9:Z15" si="12">Z8+1</f>
        <v>3</v>
      </c>
      <c r="AB9" s="3">
        <f t="shared" si="7"/>
        <v>1.9342403999999993E-3</v>
      </c>
      <c r="AF9" s="2">
        <f t="shared" ref="AF9:AF15" si="13">AF8+1</f>
        <v>3</v>
      </c>
      <c r="AH9" s="3">
        <f t="shared" si="8"/>
        <v>8.5562499999995527E-5</v>
      </c>
      <c r="AM9" s="2">
        <f t="shared" ref="AM9:AM15" si="14">AM8+1</f>
        <v>3</v>
      </c>
      <c r="AO9" s="3">
        <f t="shared" si="1"/>
        <v>1.1269449000000215E-3</v>
      </c>
      <c r="AT9" s="2">
        <f t="shared" ref="AT9:AT15" si="15">AT8+1</f>
        <v>3</v>
      </c>
      <c r="AV9" s="3">
        <f t="shared" si="2"/>
        <v>1.4930495999999985E-3</v>
      </c>
      <c r="AZ9" s="2">
        <f t="shared" ref="AZ9:AZ15" si="16">AZ8+1</f>
        <v>3</v>
      </c>
      <c r="BB9" s="3">
        <f t="shared" si="3"/>
        <v>5.2992039999999994E-4</v>
      </c>
      <c r="BI9" s="1" t="s">
        <v>57</v>
      </c>
      <c r="BJ9" s="22">
        <f>COUNTIF(B3:B102,"&lt;=0,769")-SUM(BJ5:BJ8)</f>
        <v>13</v>
      </c>
      <c r="BK9" s="35" t="s">
        <v>9</v>
      </c>
      <c r="BL9" s="35"/>
      <c r="BM9" s="19" t="s">
        <v>59</v>
      </c>
      <c r="BN9" s="15">
        <f>BJ11</f>
        <v>16</v>
      </c>
      <c r="BP9" s="1" t="s">
        <v>68</v>
      </c>
      <c r="BQ9" s="22">
        <f>COUNTIF(C$3:C$102,"&lt;=0,535")-SUM(BQ5:BQ8)</f>
        <v>12</v>
      </c>
      <c r="BT9" s="19" t="s">
        <v>70</v>
      </c>
      <c r="BU9" s="15">
        <f>BQ11</f>
        <v>16</v>
      </c>
      <c r="BW9" s="1" t="s">
        <v>81</v>
      </c>
      <c r="BX9" s="22">
        <f>COUNTIF(D$3:D$102,"&lt;=0,128")-SUM(BX5:BX8)</f>
        <v>2</v>
      </c>
      <c r="CA9" s="19" t="s">
        <v>83</v>
      </c>
      <c r="CB9" s="15">
        <f>BX11</f>
        <v>12</v>
      </c>
      <c r="CE9" s="1" t="s">
        <v>96</v>
      </c>
      <c r="CF9" s="22">
        <f>COUNTIF(E$3:E$102,"&lt;=0,098")-SUM(CF5:CF8)</f>
        <v>16</v>
      </c>
      <c r="CI9" s="19" t="s">
        <v>93</v>
      </c>
      <c r="CJ9" s="15">
        <f t="shared" ref="CJ9:CJ13" si="17">CF6</f>
        <v>16</v>
      </c>
    </row>
    <row r="10" spans="1:88" ht="15.75" thickBot="1" x14ac:dyDescent="0.3">
      <c r="A10" s="2">
        <f t="shared" si="0"/>
        <v>8</v>
      </c>
      <c r="B10" s="2">
        <v>0.78900000000000003</v>
      </c>
      <c r="C10" s="2">
        <v>0.56499999999999995</v>
      </c>
      <c r="D10" s="2">
        <v>0.23</v>
      </c>
      <c r="E10" s="2">
        <v>8.2000000000000003E-2</v>
      </c>
      <c r="G10" s="2">
        <f t="shared" si="9"/>
        <v>4</v>
      </c>
      <c r="I10" s="3">
        <f t="shared" si="4"/>
        <v>1.0609000000000178E-4</v>
      </c>
      <c r="N10" s="2">
        <f t="shared" si="10"/>
        <v>4</v>
      </c>
      <c r="P10" s="3">
        <f t="shared" si="5"/>
        <v>1.3455999999999353E-4</v>
      </c>
      <c r="T10" s="2">
        <f t="shared" si="11"/>
        <v>4</v>
      </c>
      <c r="V10" s="3">
        <f t="shared" si="6"/>
        <v>1.7956000000000211E-4</v>
      </c>
      <c r="Z10" s="2">
        <f t="shared" si="12"/>
        <v>4</v>
      </c>
      <c r="AB10" s="3">
        <f t="shared" si="7"/>
        <v>1.3675204000000009E-3</v>
      </c>
      <c r="AF10" s="2">
        <f t="shared" si="13"/>
        <v>4</v>
      </c>
      <c r="AH10" s="3">
        <f t="shared" si="8"/>
        <v>2.0306249999999323E-4</v>
      </c>
      <c r="AM10" s="2">
        <f t="shared" si="14"/>
        <v>4</v>
      </c>
      <c r="AO10" s="3">
        <f t="shared" si="1"/>
        <v>9.3452490000001955E-4</v>
      </c>
      <c r="AT10" s="2">
        <f t="shared" si="15"/>
        <v>4</v>
      </c>
      <c r="AV10" s="3">
        <f t="shared" si="2"/>
        <v>1.0010896000000001E-3</v>
      </c>
      <c r="AZ10" s="2">
        <f t="shared" si="16"/>
        <v>4</v>
      </c>
      <c r="BB10" s="3">
        <f t="shared" si="3"/>
        <v>9.6224039999999998E-4</v>
      </c>
      <c r="BI10" s="1" t="s">
        <v>58</v>
      </c>
      <c r="BJ10" s="22">
        <f>COUNTIF(B3:B102,"&lt;=0,778")-SUM(BJ5:BJ9)</f>
        <v>12</v>
      </c>
      <c r="BM10" s="19" t="s">
        <v>60</v>
      </c>
      <c r="BN10" s="15">
        <f>BJ12</f>
        <v>21</v>
      </c>
      <c r="BP10" s="1" t="s">
        <v>69</v>
      </c>
      <c r="BQ10" s="22">
        <f>COUNTIF(C$3:C$102,"&lt;=0,549")-SUM(BQ5:BQ9)</f>
        <v>8</v>
      </c>
      <c r="BR10" s="35" t="s">
        <v>9</v>
      </c>
      <c r="BS10" s="36"/>
      <c r="BT10" s="19" t="s">
        <v>71</v>
      </c>
      <c r="BU10" s="15">
        <f>BQ12</f>
        <v>28</v>
      </c>
      <c r="BW10" s="1" t="s">
        <v>82</v>
      </c>
      <c r="BX10" s="22">
        <f>COUNTIF(D$3:D$102,"&lt;=0,149")-SUM(BX5:BX9)</f>
        <v>7</v>
      </c>
      <c r="CA10" s="19" t="s">
        <v>84</v>
      </c>
      <c r="CB10" s="15">
        <f t="shared" ref="CB10:CB13" si="18">BX12</f>
        <v>20</v>
      </c>
      <c r="CE10" s="1" t="s">
        <v>97</v>
      </c>
      <c r="CF10" s="22">
        <f>COUNTIF(E$3:E$102,"&lt;=0,114")-SUM(CF5:CF9)</f>
        <v>10</v>
      </c>
      <c r="CI10" s="19" t="s">
        <v>94</v>
      </c>
      <c r="CJ10" s="15">
        <f t="shared" si="17"/>
        <v>23</v>
      </c>
    </row>
    <row r="11" spans="1:88" ht="15.75" thickBot="1" x14ac:dyDescent="0.3">
      <c r="A11" s="2">
        <f t="shared" si="0"/>
        <v>9</v>
      </c>
      <c r="B11" s="2">
        <v>0.78</v>
      </c>
      <c r="C11" s="2">
        <v>0.53100000000000003</v>
      </c>
      <c r="D11" s="2">
        <v>0.19900000000000001</v>
      </c>
      <c r="E11" s="2">
        <v>6.8000000000000005E-2</v>
      </c>
      <c r="G11" s="2">
        <f t="shared" si="9"/>
        <v>5</v>
      </c>
      <c r="I11" s="3">
        <f t="shared" si="4"/>
        <v>3.9690000000001051E-5</v>
      </c>
      <c r="N11" s="2">
        <f t="shared" si="10"/>
        <v>5</v>
      </c>
      <c r="P11" s="3">
        <f t="shared" si="5"/>
        <v>5.7759999999995713E-5</v>
      </c>
      <c r="T11" s="2">
        <f t="shared" si="11"/>
        <v>5</v>
      </c>
      <c r="V11" s="3">
        <f t="shared" si="6"/>
        <v>8.8360000000001411E-5</v>
      </c>
      <c r="Z11" s="2">
        <f t="shared" si="12"/>
        <v>5</v>
      </c>
      <c r="AB11" s="3">
        <f t="shared" si="7"/>
        <v>2.8832039999999982E-4</v>
      </c>
      <c r="AF11" s="2">
        <f t="shared" si="13"/>
        <v>5</v>
      </c>
      <c r="AH11" s="3">
        <f t="shared" si="8"/>
        <v>1.0506249999999507E-4</v>
      </c>
      <c r="AM11" s="2">
        <f t="shared" si="14"/>
        <v>5</v>
      </c>
      <c r="AO11" s="3">
        <f t="shared" si="1"/>
        <v>1.6459249000000265E-3</v>
      </c>
      <c r="AT11" s="2">
        <f t="shared" si="15"/>
        <v>5</v>
      </c>
      <c r="AV11" s="3">
        <f t="shared" si="2"/>
        <v>1.3548959999999961E-4</v>
      </c>
      <c r="AZ11" s="2">
        <f t="shared" si="16"/>
        <v>5</v>
      </c>
      <c r="BB11" s="3">
        <f t="shared" si="3"/>
        <v>4.4184040000000018E-4</v>
      </c>
      <c r="BI11" s="1" t="s">
        <v>59</v>
      </c>
      <c r="BJ11" s="22">
        <f>COUNTIF(B3:B102,"&lt;=0,788")-SUM(BJ5:BJ10)</f>
        <v>16</v>
      </c>
      <c r="BM11" s="19" t="s">
        <v>61</v>
      </c>
      <c r="BN11" s="15">
        <f>BJ13</f>
        <v>18</v>
      </c>
      <c r="BP11" s="1" t="s">
        <v>70</v>
      </c>
      <c r="BQ11" s="22">
        <f>COUNTIF(C$3:C$102,"&lt;=0,563")-SUM(BQ5:BQ10)</f>
        <v>16</v>
      </c>
      <c r="BT11" s="19" t="s">
        <v>72</v>
      </c>
      <c r="BU11" s="15">
        <f>BQ13</f>
        <v>16</v>
      </c>
      <c r="BW11" s="1" t="s">
        <v>83</v>
      </c>
      <c r="BX11" s="22">
        <f>COUNTIF(D$3:D$102,"&lt;=0,171")-SUM(BX5:BX10)</f>
        <v>12</v>
      </c>
      <c r="BY11" s="35" t="s">
        <v>9</v>
      </c>
      <c r="BZ11" s="36"/>
      <c r="CA11" s="19" t="s">
        <v>85</v>
      </c>
      <c r="CB11" s="15">
        <f t="shared" si="18"/>
        <v>18</v>
      </c>
      <c r="CE11" s="1" t="s">
        <v>98</v>
      </c>
      <c r="CF11" s="22">
        <f>COUNTIF(E$3:E$102,"&lt;=0,130")-SUM(CF5:CF10)</f>
        <v>1</v>
      </c>
      <c r="CG11" s="35" t="s">
        <v>9</v>
      </c>
      <c r="CH11" s="36"/>
      <c r="CI11" s="19" t="s">
        <v>95</v>
      </c>
      <c r="CJ11" s="15">
        <f t="shared" si="17"/>
        <v>21</v>
      </c>
    </row>
    <row r="12" spans="1:88" ht="15.75" thickBot="1" x14ac:dyDescent="0.3">
      <c r="A12" s="2">
        <f t="shared" si="0"/>
        <v>10</v>
      </c>
      <c r="B12" s="2">
        <v>0.749</v>
      </c>
      <c r="C12" s="2">
        <v>0.53300000000000003</v>
      </c>
      <c r="D12" s="2">
        <v>0.20300000000000001</v>
      </c>
      <c r="E12" s="2">
        <v>8.6999999999999994E-2</v>
      </c>
      <c r="G12" s="2">
        <f t="shared" si="9"/>
        <v>6</v>
      </c>
      <c r="I12" s="3">
        <f t="shared" si="4"/>
        <v>1.3912899999999999E-3</v>
      </c>
      <c r="N12" s="2">
        <f t="shared" si="10"/>
        <v>6</v>
      </c>
      <c r="P12" s="3">
        <f t="shared" si="5"/>
        <v>1.4899599999999718E-3</v>
      </c>
      <c r="T12" s="2">
        <f t="shared" si="11"/>
        <v>6</v>
      </c>
      <c r="V12" s="3">
        <f t="shared" si="6"/>
        <v>1.6321599999999993E-3</v>
      </c>
      <c r="Z12" s="2">
        <f t="shared" si="12"/>
        <v>6</v>
      </c>
      <c r="AB12" s="3">
        <f t="shared" si="7"/>
        <v>1.0252803999999996E-3</v>
      </c>
      <c r="AF12" s="2">
        <f t="shared" si="13"/>
        <v>6</v>
      </c>
      <c r="AH12" s="3">
        <f t="shared" si="8"/>
        <v>1.7015624999999733E-3</v>
      </c>
      <c r="AM12" s="2">
        <f t="shared" si="14"/>
        <v>6</v>
      </c>
      <c r="AO12" s="3">
        <f t="shared" si="1"/>
        <v>7.1064899999993337E-5</v>
      </c>
      <c r="AT12" s="2">
        <f t="shared" si="15"/>
        <v>6</v>
      </c>
      <c r="AV12" s="3">
        <f t="shared" si="2"/>
        <v>1.3957696000000003E-3</v>
      </c>
      <c r="AZ12" s="2">
        <f t="shared" si="16"/>
        <v>6</v>
      </c>
      <c r="BB12" s="3">
        <f t="shared" si="3"/>
        <v>1.2056040000000008E-4</v>
      </c>
      <c r="BI12" s="1" t="s">
        <v>60</v>
      </c>
      <c r="BJ12" s="22">
        <f>COUNTIF(B3:B102,"&lt;=0,797")-SUM(BJ5:BJ11)</f>
        <v>21</v>
      </c>
      <c r="BM12" s="19" t="s">
        <v>107</v>
      </c>
      <c r="BN12" s="15">
        <f>SUM(BJ14:BJ15)</f>
        <v>9</v>
      </c>
      <c r="BP12" s="1" t="s">
        <v>71</v>
      </c>
      <c r="BQ12" s="22">
        <f>COUNTIF(C$3:C$102,"&lt;=0,577")-SUM(BQ5:BQ11)</f>
        <v>28</v>
      </c>
      <c r="BT12" s="19" t="s">
        <v>73</v>
      </c>
      <c r="BU12" s="15">
        <f>BQ14</f>
        <v>9</v>
      </c>
      <c r="BW12" s="1" t="s">
        <v>84</v>
      </c>
      <c r="BX12" s="22">
        <f>COUNTIF(D$3:D$102,"&lt;=0,193")-SUM(BX5:BX11)</f>
        <v>20</v>
      </c>
      <c r="CA12" s="19" t="s">
        <v>86</v>
      </c>
      <c r="CB12" s="15">
        <f t="shared" si="18"/>
        <v>21</v>
      </c>
      <c r="CE12" s="1" t="s">
        <v>99</v>
      </c>
      <c r="CF12" s="22">
        <f>COUNTIF(E$3:E$102,"&lt;=0,147")-SUM(CF5:CF11)</f>
        <v>2</v>
      </c>
      <c r="CI12" s="19" t="s">
        <v>96</v>
      </c>
      <c r="CJ12" s="15">
        <f t="shared" si="17"/>
        <v>16</v>
      </c>
    </row>
    <row r="13" spans="1:88" ht="15.75" thickBot="1" x14ac:dyDescent="0.3">
      <c r="A13" s="2">
        <f t="shared" si="0"/>
        <v>11</v>
      </c>
      <c r="B13" s="2">
        <v>0.80900000000000005</v>
      </c>
      <c r="C13" s="2">
        <v>0.62</v>
      </c>
      <c r="D13" s="2">
        <v>0.33100000000000002</v>
      </c>
      <c r="E13" s="2">
        <v>0.19700000000000001</v>
      </c>
      <c r="G13" s="2">
        <f t="shared" si="9"/>
        <v>7</v>
      </c>
      <c r="I13" s="3">
        <f t="shared" si="4"/>
        <v>8.8208999999999694E-4</v>
      </c>
      <c r="N13" s="2">
        <f t="shared" si="10"/>
        <v>7</v>
      </c>
      <c r="P13" s="3">
        <f t="shared" si="5"/>
        <v>8.0656000000001778E-4</v>
      </c>
      <c r="T13" s="2">
        <f t="shared" si="11"/>
        <v>7</v>
      </c>
      <c r="V13" s="3">
        <f t="shared" si="6"/>
        <v>7.075599999999977E-4</v>
      </c>
      <c r="Z13" s="2">
        <f t="shared" si="12"/>
        <v>7</v>
      </c>
      <c r="AB13" s="3">
        <f t="shared" si="7"/>
        <v>1.8472803999999992E-3</v>
      </c>
      <c r="AF13" s="2">
        <f t="shared" si="13"/>
        <v>7</v>
      </c>
      <c r="AH13" s="3">
        <f t="shared" si="8"/>
        <v>6.6306250000001401E-4</v>
      </c>
      <c r="AM13" s="2">
        <f t="shared" si="14"/>
        <v>7</v>
      </c>
      <c r="AO13" s="3">
        <f t="shared" si="1"/>
        <v>1.5657849000000259E-3</v>
      </c>
      <c r="AT13" s="2">
        <f t="shared" si="15"/>
        <v>7</v>
      </c>
      <c r="AV13" s="3">
        <f t="shared" si="2"/>
        <v>1.4167695999999985E-3</v>
      </c>
      <c r="AZ13" s="2">
        <f t="shared" si="16"/>
        <v>7</v>
      </c>
      <c r="BB13" s="3">
        <f t="shared" si="3"/>
        <v>1.9656039999999995E-4</v>
      </c>
      <c r="BI13" s="1" t="s">
        <v>61</v>
      </c>
      <c r="BJ13" s="22">
        <f>COUNTIF(B3:B102,"&lt;=0,807")-SUM(BJ5:BJ12)</f>
        <v>18</v>
      </c>
      <c r="BP13" s="1" t="s">
        <v>72</v>
      </c>
      <c r="BQ13" s="22">
        <f>COUNTIF(C$3:C$102,"&lt;=0,591")-SUM(BQ5:BQ12)</f>
        <v>16</v>
      </c>
      <c r="BT13" s="19" t="s">
        <v>109</v>
      </c>
      <c r="BU13" s="15">
        <f>SUM(BQ15:BQ17)</f>
        <v>6</v>
      </c>
      <c r="BW13" s="1" t="s">
        <v>85</v>
      </c>
      <c r="BX13" s="22">
        <f>COUNTIF(D$3:D$102,"&lt;=0,214")-SUM(BX5:BX12)</f>
        <v>18</v>
      </c>
      <c r="CA13" s="19" t="s">
        <v>87</v>
      </c>
      <c r="CB13" s="23">
        <f t="shared" si="18"/>
        <v>11</v>
      </c>
      <c r="CE13" s="1" t="s">
        <v>100</v>
      </c>
      <c r="CF13" s="22">
        <f>COUNTIF(E$3:E$102,"&lt;=0,163")-SUM(CF5:CF12)</f>
        <v>1</v>
      </c>
      <c r="CI13" s="19" t="s">
        <v>97</v>
      </c>
      <c r="CJ13" s="15">
        <f t="shared" si="17"/>
        <v>10</v>
      </c>
    </row>
    <row r="14" spans="1:88" ht="15.75" thickBot="1" x14ac:dyDescent="0.3">
      <c r="A14" s="2">
        <f t="shared" si="0"/>
        <v>12</v>
      </c>
      <c r="B14" s="2">
        <v>0.8</v>
      </c>
      <c r="C14" s="2">
        <v>0.57699999999999996</v>
      </c>
      <c r="D14" s="2">
        <v>0.24399999999999999</v>
      </c>
      <c r="E14" s="2">
        <v>0.155</v>
      </c>
      <c r="G14" s="2">
        <f t="shared" si="9"/>
        <v>8</v>
      </c>
      <c r="I14" s="3">
        <f t="shared" si="4"/>
        <v>1.6900000000002051E-6</v>
      </c>
      <c r="N14" s="2">
        <f t="shared" si="10"/>
        <v>8</v>
      </c>
      <c r="P14" s="3">
        <f t="shared" si="5"/>
        <v>6.7599999999985106E-6</v>
      </c>
      <c r="T14" s="2">
        <f t="shared" si="11"/>
        <v>8</v>
      </c>
      <c r="V14" s="3">
        <f t="shared" si="6"/>
        <v>1.9360000000000621E-5</v>
      </c>
      <c r="Z14" s="2">
        <f t="shared" si="12"/>
        <v>8</v>
      </c>
      <c r="AB14" s="3">
        <f t="shared" si="7"/>
        <v>4.0080040000000039E-4</v>
      </c>
      <c r="AF14" s="2">
        <f t="shared" si="13"/>
        <v>8</v>
      </c>
      <c r="AH14" s="3">
        <f t="shared" si="8"/>
        <v>2.7562499999997428E-5</v>
      </c>
      <c r="AM14" s="2">
        <f t="shared" si="14"/>
        <v>8</v>
      </c>
      <c r="AO14" s="3">
        <f t="shared" si="1"/>
        <v>3.2490000000046E-7</v>
      </c>
      <c r="AT14" s="2">
        <f t="shared" si="15"/>
        <v>8</v>
      </c>
      <c r="AV14" s="3">
        <f t="shared" si="2"/>
        <v>6.4312960000000106E-4</v>
      </c>
      <c r="AZ14" s="2">
        <f t="shared" si="16"/>
        <v>8</v>
      </c>
      <c r="BB14" s="3">
        <f t="shared" si="3"/>
        <v>9.960040000000005E-5</v>
      </c>
      <c r="BI14" s="1" t="s">
        <v>62</v>
      </c>
      <c r="BJ14" s="22">
        <f>COUNTIF(B3:B102,"&lt;=0,817")-SUM(BJ5:BJ13)</f>
        <v>6</v>
      </c>
      <c r="BP14" s="1" t="s">
        <v>73</v>
      </c>
      <c r="BQ14" s="22">
        <f>COUNTIF(C$3:C$102,"&lt;=0,605")-SUM(BQ5:BQ13)</f>
        <v>9</v>
      </c>
      <c r="BW14" s="1" t="s">
        <v>86</v>
      </c>
      <c r="BX14" s="22">
        <f>COUNTIF(D$3:D$102,"&lt;=0,235")-SUM(BX5:BX13)</f>
        <v>21</v>
      </c>
      <c r="CA14" s="19" t="s">
        <v>111</v>
      </c>
      <c r="CB14" s="15">
        <f>SUM(BX16:BX19)</f>
        <v>9</v>
      </c>
      <c r="CE14" s="1" t="s">
        <v>102</v>
      </c>
      <c r="CF14" s="22">
        <f>COUNTIF(E$3:E$102,"&lt;=0,179")-SUM(CF5:CF13)</f>
        <v>0</v>
      </c>
      <c r="CI14" s="19" t="s">
        <v>112</v>
      </c>
      <c r="CJ14" s="15">
        <f>SUM(CF11:CF17)</f>
        <v>6</v>
      </c>
    </row>
    <row r="15" spans="1:88" ht="15.75" thickBot="1" x14ac:dyDescent="0.3">
      <c r="A15" s="2">
        <f t="shared" si="0"/>
        <v>13</v>
      </c>
      <c r="B15" s="2">
        <v>0.78400000000000003</v>
      </c>
      <c r="C15" s="2">
        <v>0.52100000000000002</v>
      </c>
      <c r="D15" s="2">
        <v>0.193</v>
      </c>
      <c r="E15" s="2">
        <v>9.4E-2</v>
      </c>
      <c r="G15" s="2">
        <f t="shared" si="9"/>
        <v>9</v>
      </c>
      <c r="I15" s="3">
        <f t="shared" si="4"/>
        <v>5.9289999999998905E-5</v>
      </c>
      <c r="N15" s="2">
        <f t="shared" si="10"/>
        <v>9</v>
      </c>
      <c r="P15" s="3">
        <f t="shared" si="5"/>
        <v>4.0960000000003768E-5</v>
      </c>
      <c r="T15" s="2">
        <f t="shared" si="11"/>
        <v>9</v>
      </c>
      <c r="V15" s="3">
        <f t="shared" si="6"/>
        <v>2.1159999999999425E-5</v>
      </c>
      <c r="Z15" s="2">
        <f t="shared" si="12"/>
        <v>9</v>
      </c>
      <c r="AB15" s="3">
        <f t="shared" si="7"/>
        <v>1.2056039999999978E-4</v>
      </c>
      <c r="AF15" s="2">
        <f t="shared" si="13"/>
        <v>9</v>
      </c>
      <c r="AH15" s="3">
        <f t="shared" si="8"/>
        <v>1.4062500000001899E-5</v>
      </c>
      <c r="AM15" s="2">
        <f t="shared" si="14"/>
        <v>9</v>
      </c>
      <c r="AO15" s="3">
        <f t="shared" si="1"/>
        <v>1.1950849000000223E-3</v>
      </c>
      <c r="AT15" s="2">
        <f t="shared" si="15"/>
        <v>9</v>
      </c>
      <c r="AV15" s="3">
        <f t="shared" si="2"/>
        <v>3.1809599999999757E-5</v>
      </c>
      <c r="AZ15" s="2">
        <f t="shared" si="16"/>
        <v>9</v>
      </c>
      <c r="BB15" s="3">
        <f t="shared" si="3"/>
        <v>1.6160399999999965E-5</v>
      </c>
      <c r="BI15" s="1" t="s">
        <v>63</v>
      </c>
      <c r="BJ15" s="22">
        <f>COUNTIF(B3:B102,"&lt;=0,826")-SUM(BJ5:BJ14)</f>
        <v>3</v>
      </c>
      <c r="BP15" s="1" t="s">
        <v>74</v>
      </c>
      <c r="BQ15" s="22">
        <f>COUNTIF(C$3:C$102,"&lt;=0,619")-SUM(BQ5:BQ14)</f>
        <v>4</v>
      </c>
      <c r="BW15" s="1" t="s">
        <v>87</v>
      </c>
      <c r="BX15" s="22">
        <f>COUNTIF(D$3:D$102,"&lt;=0,257")-SUM(BX5:BX14)</f>
        <v>11</v>
      </c>
      <c r="CE15" s="1" t="s">
        <v>101</v>
      </c>
      <c r="CF15" s="22">
        <f>COUNTIF(E$3:E$102,"&lt;=0,196")-SUM(CF5:CF14)</f>
        <v>0</v>
      </c>
    </row>
    <row r="16" spans="1:88" ht="15.75" thickBot="1" x14ac:dyDescent="0.3">
      <c r="A16" s="2">
        <f t="shared" si="0"/>
        <v>14</v>
      </c>
      <c r="B16" s="2">
        <v>0.77500000000000002</v>
      </c>
      <c r="C16" s="2">
        <v>0.55500000000000005</v>
      </c>
      <c r="D16" s="2">
        <v>0.16</v>
      </c>
      <c r="E16" s="2">
        <v>4.5999999999999999E-2</v>
      </c>
      <c r="G16" s="2">
        <f>G15+1</f>
        <v>10</v>
      </c>
      <c r="I16" s="3">
        <f t="shared" si="4"/>
        <v>1.4976899999999966E-3</v>
      </c>
      <c r="N16" s="2">
        <f>N15+1</f>
        <v>10</v>
      </c>
      <c r="P16" s="3">
        <f t="shared" si="5"/>
        <v>1.398760000000024E-3</v>
      </c>
      <c r="T16" s="2">
        <f>T15+1</f>
        <v>10</v>
      </c>
      <c r="V16" s="3">
        <f t="shared" si="6"/>
        <v>1.2673599999999975E-3</v>
      </c>
      <c r="Z16" s="2">
        <f>Z15+1</f>
        <v>10</v>
      </c>
      <c r="AB16" s="3">
        <f t="shared" si="7"/>
        <v>4.8720399999999805E-5</v>
      </c>
      <c r="AF16" s="2">
        <f>AF15+1</f>
        <v>10</v>
      </c>
      <c r="AH16" s="3">
        <f t="shared" si="8"/>
        <v>1.2075625000000196E-3</v>
      </c>
      <c r="AM16" s="2">
        <f>AM15+1</f>
        <v>10</v>
      </c>
      <c r="AO16" s="3">
        <f t="shared" si="1"/>
        <v>1.060804900000021E-3</v>
      </c>
      <c r="AT16" s="2">
        <f>AT15+1</f>
        <v>10</v>
      </c>
      <c r="AV16" s="3">
        <f t="shared" si="2"/>
        <v>2.6895999999999175E-6</v>
      </c>
      <c r="AZ16" s="2">
        <f>AZ15+1</f>
        <v>10</v>
      </c>
      <c r="BB16" s="3">
        <f t="shared" si="3"/>
        <v>2.2440039999999979E-4</v>
      </c>
      <c r="BP16" s="1" t="s">
        <v>75</v>
      </c>
      <c r="BQ16" s="22">
        <f>COUNTIF(C$3:C$102,"&lt;=0,633")-SUM(BQ5:BQ15)</f>
        <v>1</v>
      </c>
      <c r="BW16" s="1" t="s">
        <v>88</v>
      </c>
      <c r="BX16" s="22">
        <f>COUNTIF(D$3:D$102,"&lt;=0,278")-SUM(BX5:BX15)</f>
        <v>3</v>
      </c>
      <c r="CE16" s="1" t="s">
        <v>103</v>
      </c>
      <c r="CF16" s="22">
        <f>COUNTIF(E$3:E$102,"&lt;=0,211")-SUM(CF5:CF15)</f>
        <v>1</v>
      </c>
    </row>
    <row r="17" spans="1:84" ht="15.75" thickBot="1" x14ac:dyDescent="0.3">
      <c r="A17" s="2">
        <f t="shared" si="0"/>
        <v>15</v>
      </c>
      <c r="B17" s="2">
        <v>0.78700000000000003</v>
      </c>
      <c r="C17" s="2">
        <v>0.56799999999999995</v>
      </c>
      <c r="D17" s="2">
        <v>0.19700000000000001</v>
      </c>
      <c r="E17" s="2">
        <v>5.8000000000000003E-2</v>
      </c>
      <c r="N17" s="2">
        <f t="shared" ref="N17:N31" si="19">N16+1</f>
        <v>11</v>
      </c>
      <c r="P17" s="3">
        <f t="shared" si="5"/>
        <v>5.1075999999998783E-4</v>
      </c>
      <c r="T17" s="2">
        <f t="shared" ref="T17:T25" si="20">T16+1</f>
        <v>11</v>
      </c>
      <c r="V17" s="3">
        <f t="shared" si="6"/>
        <v>5.953600000000043E-4</v>
      </c>
      <c r="Z17" s="2">
        <f t="shared" ref="Z17:Z25" si="21">Z16+1</f>
        <v>11</v>
      </c>
      <c r="AB17" s="3">
        <f t="shared" si="7"/>
        <v>1.4645840400000004E-2</v>
      </c>
      <c r="AF17" s="2">
        <f t="shared" ref="AF17:AF25" si="22">AF16+1</f>
        <v>11</v>
      </c>
      <c r="AH17" s="3">
        <f t="shared" si="8"/>
        <v>6.3756249999998851E-4</v>
      </c>
      <c r="AM17" s="2">
        <f t="shared" ref="AM17:AM25" si="23">AM16+1</f>
        <v>11</v>
      </c>
      <c r="AO17" s="3">
        <f t="shared" si="1"/>
        <v>2.9626248999999613E-3</v>
      </c>
      <c r="AT17" s="2">
        <f t="shared" ref="AT17:AT25" si="24">AT16+1</f>
        <v>11</v>
      </c>
      <c r="AV17" s="3">
        <f t="shared" si="2"/>
        <v>1.5966849600000006E-2</v>
      </c>
      <c r="AZ17" s="2">
        <f t="shared" ref="AZ17:AZ25" si="25">AZ16+1</f>
        <v>11</v>
      </c>
      <c r="BB17" s="3">
        <f t="shared" si="3"/>
        <v>1.5620000400000002E-2</v>
      </c>
      <c r="BP17" s="1" t="s">
        <v>76</v>
      </c>
      <c r="BQ17" s="22">
        <f>COUNTIF(C$3:C$102,"&lt;=0,642")-SUM(BQ5:BQ16)</f>
        <v>1</v>
      </c>
      <c r="BW17" s="1" t="s">
        <v>89</v>
      </c>
      <c r="BX17" s="22">
        <f>COUNTIF(D$3:D$102,"&lt;=0,299")-SUM(BX5:BX16)</f>
        <v>3</v>
      </c>
      <c r="CE17" s="1" t="s">
        <v>104</v>
      </c>
      <c r="CF17" s="22">
        <f>COUNTIF(E$3:E$102,"&lt;=0,214")-SUM(CF5:CF16)</f>
        <v>1</v>
      </c>
    </row>
    <row r="18" spans="1:84" ht="15.75" thickBot="1" x14ac:dyDescent="0.3">
      <c r="A18" s="2">
        <f t="shared" si="0"/>
        <v>16</v>
      </c>
      <c r="B18" s="2">
        <v>0.79400000000000004</v>
      </c>
      <c r="C18" s="2">
        <v>0.58099999999999996</v>
      </c>
      <c r="D18" s="2">
        <v>0.219</v>
      </c>
      <c r="E18" s="2">
        <v>6.5000000000000002E-2</v>
      </c>
      <c r="N18" s="2">
        <f t="shared" si="19"/>
        <v>12</v>
      </c>
      <c r="P18" s="3">
        <f t="shared" si="5"/>
        <v>1.8495999999999248E-4</v>
      </c>
      <c r="T18" s="2">
        <f t="shared" si="20"/>
        <v>12</v>
      </c>
      <c r="V18" s="3">
        <f t="shared" si="6"/>
        <v>2.3716000000000248E-4</v>
      </c>
      <c r="Z18" s="2">
        <f t="shared" si="21"/>
        <v>12</v>
      </c>
      <c r="AB18" s="3">
        <f t="shared" si="7"/>
        <v>1.1573603999999996E-3</v>
      </c>
      <c r="AF18" s="2">
        <f t="shared" si="22"/>
        <v>12</v>
      </c>
      <c r="AH18" s="3">
        <f t="shared" si="8"/>
        <v>2.6406249999999233E-4</v>
      </c>
      <c r="AM18" s="2">
        <f t="shared" si="23"/>
        <v>12</v>
      </c>
      <c r="AO18" s="3">
        <f t="shared" si="1"/>
        <v>1.3064489999999103E-4</v>
      </c>
      <c r="AT18" s="2">
        <f t="shared" si="24"/>
        <v>12</v>
      </c>
      <c r="AV18" s="3">
        <f t="shared" si="2"/>
        <v>1.5492096000000004E-3</v>
      </c>
      <c r="AZ18" s="2">
        <f t="shared" si="25"/>
        <v>12</v>
      </c>
      <c r="BB18" s="3">
        <f t="shared" si="3"/>
        <v>6.8856804000000001E-3</v>
      </c>
      <c r="BW18" s="1" t="s">
        <v>90</v>
      </c>
      <c r="BX18" s="22">
        <f>COUNTIF(D$3:D$102,"&lt;=0,321")-SUM(BX5:BX17)</f>
        <v>0</v>
      </c>
    </row>
    <row r="19" spans="1:84" ht="15.75" thickBot="1" x14ac:dyDescent="0.3">
      <c r="A19" s="2">
        <f t="shared" si="0"/>
        <v>17</v>
      </c>
      <c r="B19" s="2">
        <v>0.79500000000000004</v>
      </c>
      <c r="C19" s="2">
        <v>0.56399999999999995</v>
      </c>
      <c r="D19" s="2">
        <v>0.21299999999999999</v>
      </c>
      <c r="E19" s="2">
        <v>7.9000000000000001E-2</v>
      </c>
      <c r="I19" s="24" t="s">
        <v>45</v>
      </c>
      <c r="N19" s="2">
        <f t="shared" si="19"/>
        <v>13</v>
      </c>
      <c r="P19" s="3">
        <f t="shared" si="5"/>
        <v>5.7600000000013958E-6</v>
      </c>
      <c r="T19" s="2">
        <f t="shared" si="20"/>
        <v>13</v>
      </c>
      <c r="V19" s="3">
        <f t="shared" si="6"/>
        <v>3.5999999999992069E-7</v>
      </c>
      <c r="Z19" s="2">
        <f t="shared" si="21"/>
        <v>13</v>
      </c>
      <c r="AB19" s="3">
        <f t="shared" si="7"/>
        <v>2.8832039999999982E-4</v>
      </c>
      <c r="AF19" s="2">
        <f t="shared" si="22"/>
        <v>13</v>
      </c>
      <c r="AH19" s="3">
        <f t="shared" si="8"/>
        <v>6.2499999999875205E-8</v>
      </c>
      <c r="AM19" s="2">
        <f t="shared" si="23"/>
        <v>13</v>
      </c>
      <c r="AO19" s="3">
        <f t="shared" si="1"/>
        <v>1.9864849000000295E-3</v>
      </c>
      <c r="AT19" s="2">
        <f t="shared" si="24"/>
        <v>13</v>
      </c>
      <c r="AV19" s="3">
        <f t="shared" si="2"/>
        <v>1.3548959999999961E-4</v>
      </c>
      <c r="AZ19" s="2">
        <f t="shared" si="25"/>
        <v>13</v>
      </c>
      <c r="BB19" s="3">
        <f t="shared" si="3"/>
        <v>4.831204E-4</v>
      </c>
      <c r="BW19" s="1" t="s">
        <v>91</v>
      </c>
      <c r="BX19" s="22">
        <f>COUNTIF(D$3:D$102,"&lt;=0,331")-SUM(BX5:BX18)</f>
        <v>3</v>
      </c>
    </row>
    <row r="20" spans="1:84" ht="15.75" thickBot="1" x14ac:dyDescent="0.3">
      <c r="A20" s="2">
        <f t="shared" si="0"/>
        <v>18</v>
      </c>
      <c r="B20" s="2">
        <v>0.80200000000000005</v>
      </c>
      <c r="C20" s="2">
        <v>0.57699999999999996</v>
      </c>
      <c r="D20" s="2">
        <v>0.214</v>
      </c>
      <c r="E20" s="2">
        <v>7.4999999999999997E-2</v>
      </c>
      <c r="N20" s="2">
        <f t="shared" si="19"/>
        <v>14</v>
      </c>
      <c r="P20" s="3">
        <f t="shared" si="5"/>
        <v>1.2996000000000681E-4</v>
      </c>
      <c r="T20" s="2">
        <f t="shared" si="20"/>
        <v>14</v>
      </c>
      <c r="V20" s="3">
        <f t="shared" si="6"/>
        <v>9.2159999999998887E-5</v>
      </c>
      <c r="Z20" s="2">
        <f t="shared" si="21"/>
        <v>14</v>
      </c>
      <c r="AB20" s="3">
        <f t="shared" si="7"/>
        <v>2.4980003999999995E-3</v>
      </c>
      <c r="AF20" s="2">
        <f t="shared" si="22"/>
        <v>14</v>
      </c>
      <c r="AH20" s="3">
        <f t="shared" si="8"/>
        <v>7.6562500000004511E-5</v>
      </c>
      <c r="AM20" s="2">
        <f t="shared" si="23"/>
        <v>14</v>
      </c>
      <c r="AO20" s="3">
        <f t="shared" si="1"/>
        <v>1.1172490000000637E-4</v>
      </c>
      <c r="AT20" s="2">
        <f t="shared" si="24"/>
        <v>14</v>
      </c>
      <c r="AV20" s="3">
        <f t="shared" si="2"/>
        <v>1.9927295999999988E-3</v>
      </c>
      <c r="AZ20" s="2">
        <f t="shared" si="25"/>
        <v>14</v>
      </c>
      <c r="BB20" s="3">
        <f t="shared" si="3"/>
        <v>6.7704040000000009E-4</v>
      </c>
    </row>
    <row r="21" spans="1:84" ht="15.75" thickBot="1" x14ac:dyDescent="0.3">
      <c r="A21" s="2">
        <f t="shared" si="0"/>
        <v>19</v>
      </c>
      <c r="B21" s="2">
        <v>0.76500000000000001</v>
      </c>
      <c r="C21" s="2">
        <v>0.55600000000000005</v>
      </c>
      <c r="D21" s="2">
        <v>0.19700000000000001</v>
      </c>
      <c r="E21" s="2">
        <v>6.4000000000000001E-2</v>
      </c>
      <c r="G21" s="1" t="s">
        <v>7</v>
      </c>
      <c r="H21" s="1" t="s">
        <v>34</v>
      </c>
      <c r="I21" s="1" t="s">
        <v>35</v>
      </c>
      <c r="J21" s="1" t="s">
        <v>37</v>
      </c>
      <c r="N21" s="2">
        <f t="shared" si="19"/>
        <v>15</v>
      </c>
      <c r="P21" s="3">
        <f t="shared" si="5"/>
        <v>3.5999999999965425E-7</v>
      </c>
      <c r="T21" s="2">
        <f t="shared" si="20"/>
        <v>15</v>
      </c>
      <c r="V21" s="3">
        <f t="shared" si="6"/>
        <v>5.7600000000003303E-6</v>
      </c>
      <c r="Z21" s="2">
        <f t="shared" si="21"/>
        <v>15</v>
      </c>
      <c r="AB21" s="3">
        <f t="shared" si="7"/>
        <v>1.6848039999999977E-4</v>
      </c>
      <c r="AF21" s="2">
        <f t="shared" si="22"/>
        <v>15</v>
      </c>
      <c r="AH21" s="3">
        <f t="shared" si="8"/>
        <v>1.0562499999998395E-5</v>
      </c>
      <c r="AM21" s="2">
        <f t="shared" si="23"/>
        <v>15</v>
      </c>
      <c r="AO21" s="3">
        <f t="shared" si="1"/>
        <v>5.9048999999980518E-6</v>
      </c>
      <c r="AT21" s="2">
        <f t="shared" si="24"/>
        <v>15</v>
      </c>
      <c r="AV21" s="3">
        <f t="shared" si="2"/>
        <v>5.8369599999999699E-5</v>
      </c>
      <c r="AZ21" s="2">
        <f t="shared" si="25"/>
        <v>15</v>
      </c>
      <c r="BB21" s="3">
        <f t="shared" si="3"/>
        <v>1.9656039999999995E-4</v>
      </c>
    </row>
    <row r="22" spans="1:84" x14ac:dyDescent="0.25">
      <c r="A22" s="2">
        <f t="shared" si="0"/>
        <v>20</v>
      </c>
      <c r="B22" s="2">
        <v>0.749</v>
      </c>
      <c r="C22" s="2">
        <v>0.55500000000000005</v>
      </c>
      <c r="D22" s="2">
        <v>0.16500000000000001</v>
      </c>
      <c r="E22" s="2">
        <v>5.5E-2</v>
      </c>
      <c r="G22" s="3">
        <v>1</v>
      </c>
      <c r="H22" s="3">
        <f>SUM(C3:C12)/I2</f>
        <v>0.5452999999999999</v>
      </c>
      <c r="I22" s="3">
        <f>(C3-$H$22)^2</f>
        <v>1.0048900000000039E-3</v>
      </c>
      <c r="J22" s="3">
        <f>SUM(I22:I31)/($I$2-1)</f>
        <v>4.1489999999999876E-4</v>
      </c>
      <c r="N22" s="2">
        <f t="shared" si="19"/>
        <v>16</v>
      </c>
      <c r="P22" s="3">
        <f t="shared" si="5"/>
        <v>5.7759999999995713E-5</v>
      </c>
      <c r="T22" s="2">
        <f t="shared" si="20"/>
        <v>16</v>
      </c>
      <c r="V22" s="3">
        <f t="shared" si="6"/>
        <v>8.8360000000001411E-5</v>
      </c>
      <c r="Z22" s="2">
        <f t="shared" si="21"/>
        <v>16</v>
      </c>
      <c r="AB22" s="3">
        <f t="shared" si="7"/>
        <v>8.1360400000000008E-5</v>
      </c>
      <c r="AF22" s="2">
        <f t="shared" si="22"/>
        <v>16</v>
      </c>
      <c r="AH22" s="3">
        <f t="shared" si="8"/>
        <v>1.0506249999999507E-4</v>
      </c>
      <c r="AM22" s="2">
        <f t="shared" si="23"/>
        <v>16</v>
      </c>
      <c r="AO22" s="3">
        <f t="shared" si="1"/>
        <v>2.3808489999998798E-4</v>
      </c>
      <c r="AT22" s="2">
        <f t="shared" si="24"/>
        <v>16</v>
      </c>
      <c r="AV22" s="3">
        <f t="shared" si="2"/>
        <v>2.0620960000000034E-4</v>
      </c>
      <c r="AZ22" s="2">
        <f t="shared" si="25"/>
        <v>16</v>
      </c>
      <c r="BB22" s="3">
        <f t="shared" si="3"/>
        <v>4.9280399999999976E-5</v>
      </c>
    </row>
    <row r="23" spans="1:84" x14ac:dyDescent="0.25">
      <c r="A23" s="2">
        <f t="shared" si="0"/>
        <v>21</v>
      </c>
      <c r="B23" s="2">
        <v>0.74299999999999999</v>
      </c>
      <c r="C23" s="2">
        <v>0.48699999999999999</v>
      </c>
      <c r="D23" s="2">
        <v>0.124</v>
      </c>
      <c r="E23" s="2">
        <v>3.1E-2</v>
      </c>
      <c r="G23" s="2">
        <f>G22+1</f>
        <v>2</v>
      </c>
      <c r="I23" s="3">
        <f t="shared" ref="I23:I31" si="26">(C4-$H$22)^2</f>
        <v>9.409000000000297E-5</v>
      </c>
      <c r="N23" s="2">
        <f t="shared" si="19"/>
        <v>17</v>
      </c>
      <c r="P23" s="3">
        <f t="shared" si="5"/>
        <v>7.3959999999995165E-5</v>
      </c>
      <c r="T23" s="2">
        <f t="shared" si="20"/>
        <v>17</v>
      </c>
      <c r="V23" s="3">
        <f t="shared" si="6"/>
        <v>1.0816000000000158E-4</v>
      </c>
      <c r="Z23" s="2">
        <f t="shared" si="21"/>
        <v>17</v>
      </c>
      <c r="AB23" s="3">
        <f t="shared" si="7"/>
        <v>9.1203999999999695E-6</v>
      </c>
      <c r="AF23" s="2">
        <f t="shared" si="22"/>
        <v>17</v>
      </c>
      <c r="AH23" s="3">
        <f t="shared" si="8"/>
        <v>1.265624999999946E-4</v>
      </c>
      <c r="AM23" s="2">
        <f t="shared" si="23"/>
        <v>17</v>
      </c>
      <c r="AO23" s="3">
        <f t="shared" si="1"/>
        <v>2.46490000000127E-6</v>
      </c>
      <c r="AT23" s="2">
        <f t="shared" si="24"/>
        <v>17</v>
      </c>
      <c r="AV23" s="3">
        <f t="shared" si="2"/>
        <v>6.9889600000000104E-5</v>
      </c>
      <c r="AZ23" s="2">
        <f t="shared" si="25"/>
        <v>17</v>
      </c>
      <c r="BB23" s="3">
        <f t="shared" si="3"/>
        <v>4.8720400000000002E-5</v>
      </c>
    </row>
    <row r="24" spans="1:84" x14ac:dyDescent="0.25">
      <c r="A24" s="2">
        <f t="shared" si="0"/>
        <v>22</v>
      </c>
      <c r="B24" s="2">
        <v>0.79</v>
      </c>
      <c r="C24" s="2">
        <v>0.59499999999999997</v>
      </c>
      <c r="D24" s="2">
        <v>0.28100000000000003</v>
      </c>
      <c r="E24" s="2">
        <v>0.106</v>
      </c>
      <c r="G24" s="2">
        <f t="shared" ref="G24:G30" si="27">G23+1</f>
        <v>3</v>
      </c>
      <c r="I24" s="3">
        <f t="shared" si="26"/>
        <v>1.7688999999999647E-4</v>
      </c>
      <c r="N24" s="2">
        <f t="shared" si="19"/>
        <v>18</v>
      </c>
      <c r="P24" s="3">
        <f t="shared" si="5"/>
        <v>2.4335999999999144E-4</v>
      </c>
      <c r="T24" s="2">
        <f t="shared" si="20"/>
        <v>18</v>
      </c>
      <c r="V24" s="3">
        <f t="shared" si="6"/>
        <v>3.0276000000000288E-4</v>
      </c>
      <c r="Z24" s="2">
        <f t="shared" si="21"/>
        <v>18</v>
      </c>
      <c r="AB24" s="3">
        <f t="shared" si="7"/>
        <v>1.6160399999999965E-5</v>
      </c>
      <c r="AF24" s="2">
        <f t="shared" si="22"/>
        <v>18</v>
      </c>
      <c r="AH24" s="3">
        <f t="shared" si="8"/>
        <v>3.3306249999999146E-4</v>
      </c>
      <c r="AM24" s="2">
        <f t="shared" si="23"/>
        <v>18</v>
      </c>
      <c r="AO24" s="3">
        <f t="shared" si="1"/>
        <v>1.3064489999999103E-4</v>
      </c>
      <c r="AT24" s="2">
        <f t="shared" si="24"/>
        <v>18</v>
      </c>
      <c r="AV24" s="3">
        <f t="shared" si="2"/>
        <v>8.7609600000000131E-5</v>
      </c>
      <c r="AZ24" s="2">
        <f t="shared" si="25"/>
        <v>18</v>
      </c>
      <c r="BB24" s="3">
        <f t="shared" si="3"/>
        <v>8.8803999999999785E-6</v>
      </c>
    </row>
    <row r="25" spans="1:84" x14ac:dyDescent="0.25">
      <c r="A25" s="2">
        <f t="shared" si="0"/>
        <v>23</v>
      </c>
      <c r="B25" s="2">
        <v>0.80900000000000005</v>
      </c>
      <c r="C25" s="2">
        <v>0.57099999999999995</v>
      </c>
      <c r="D25" s="2">
        <v>0.23699999999999999</v>
      </c>
      <c r="E25" s="2">
        <v>9.8000000000000004E-2</v>
      </c>
      <c r="G25" s="2">
        <f t="shared" si="27"/>
        <v>4</v>
      </c>
      <c r="I25" s="3">
        <f t="shared" si="26"/>
        <v>1.0608999999999722E-4</v>
      </c>
      <c r="N25" s="2">
        <f t="shared" si="19"/>
        <v>19</v>
      </c>
      <c r="P25" s="3">
        <f t="shared" si="5"/>
        <v>4.5796000000001316E-4</v>
      </c>
      <c r="T25" s="2">
        <f t="shared" si="20"/>
        <v>19</v>
      </c>
      <c r="V25" s="3">
        <f t="shared" si="6"/>
        <v>3.8415999999999808E-4</v>
      </c>
      <c r="Z25" s="2">
        <f t="shared" si="21"/>
        <v>19</v>
      </c>
      <c r="AB25" s="3">
        <f t="shared" si="7"/>
        <v>1.6848039999999977E-4</v>
      </c>
      <c r="AF25" s="2">
        <f t="shared" si="22"/>
        <v>19</v>
      </c>
      <c r="AH25" s="3">
        <f t="shared" si="8"/>
        <v>3.5156250000001002E-4</v>
      </c>
      <c r="AM25" s="2">
        <f t="shared" si="23"/>
        <v>19</v>
      </c>
      <c r="AO25" s="3">
        <f t="shared" si="1"/>
        <v>9.1584900000005751E-5</v>
      </c>
      <c r="AT25" s="2">
        <f t="shared" si="24"/>
        <v>19</v>
      </c>
      <c r="AV25" s="3">
        <f t="shared" si="2"/>
        <v>5.8369599999999699E-5</v>
      </c>
      <c r="AZ25" s="2">
        <f t="shared" si="25"/>
        <v>19</v>
      </c>
      <c r="BB25" s="3">
        <f t="shared" si="3"/>
        <v>6.4320399999999995E-5</v>
      </c>
    </row>
    <row r="26" spans="1:84" x14ac:dyDescent="0.25">
      <c r="A26" s="2">
        <f t="shared" si="0"/>
        <v>24</v>
      </c>
      <c r="B26" s="2">
        <v>0.78600000000000003</v>
      </c>
      <c r="C26" s="2">
        <v>0.59</v>
      </c>
      <c r="D26" s="2">
        <v>0.27400000000000002</v>
      </c>
      <c r="E26" s="2">
        <v>0.13800000000000001</v>
      </c>
      <c r="G26" s="2">
        <f t="shared" si="27"/>
        <v>5</v>
      </c>
      <c r="I26" s="3">
        <f t="shared" si="26"/>
        <v>4.120899999999949E-4</v>
      </c>
      <c r="N26" s="2">
        <f>N25+1</f>
        <v>20</v>
      </c>
      <c r="P26" s="3">
        <f t="shared" si="5"/>
        <v>1.398760000000024E-3</v>
      </c>
      <c r="T26" s="2">
        <f>T25+1</f>
        <v>20</v>
      </c>
      <c r="V26" s="3">
        <f t="shared" si="6"/>
        <v>1.2673599999999975E-3</v>
      </c>
      <c r="Z26" s="2">
        <f>Z25+1</f>
        <v>20</v>
      </c>
      <c r="AB26" s="3">
        <f t="shared" si="7"/>
        <v>2.0232003999999994E-3</v>
      </c>
      <c r="AF26" s="2">
        <f>AF25+1</f>
        <v>20</v>
      </c>
      <c r="AH26" s="3">
        <f t="shared" si="8"/>
        <v>1.2075625000000196E-3</v>
      </c>
      <c r="AM26" s="2">
        <f>AM25+1</f>
        <v>20</v>
      </c>
      <c r="AO26" s="3">
        <f t="shared" si="1"/>
        <v>1.1172490000000637E-4</v>
      </c>
      <c r="AT26" s="2">
        <f>AT25+1</f>
        <v>20</v>
      </c>
      <c r="AV26" s="3">
        <f t="shared" si="2"/>
        <v>1.5713295999999985E-3</v>
      </c>
      <c r="AZ26" s="2">
        <f>AZ25+1</f>
        <v>20</v>
      </c>
      <c r="BB26" s="3">
        <f t="shared" si="3"/>
        <v>2.8968040000000003E-4</v>
      </c>
    </row>
    <row r="27" spans="1:84" x14ac:dyDescent="0.25">
      <c r="A27" s="2">
        <f t="shared" si="0"/>
        <v>25</v>
      </c>
      <c r="B27" s="2">
        <v>0.79500000000000004</v>
      </c>
      <c r="C27" s="2">
        <v>0.60099999999999998</v>
      </c>
      <c r="D27" s="2">
        <v>0.192</v>
      </c>
      <c r="E27" s="2">
        <v>7.4999999999999997E-2</v>
      </c>
      <c r="G27" s="2">
        <f t="shared" si="27"/>
        <v>6</v>
      </c>
      <c r="I27" s="3">
        <f t="shared" si="26"/>
        <v>8.2369000000000333E-4</v>
      </c>
      <c r="N27" s="2">
        <f t="shared" si="19"/>
        <v>21</v>
      </c>
      <c r="P27" s="3">
        <f t="shared" si="5"/>
        <v>1.8835600000000285E-3</v>
      </c>
      <c r="T27" s="2">
        <f t="shared" ref="T27:T29" si="28">T26+1</f>
        <v>21</v>
      </c>
      <c r="V27" s="3">
        <f t="shared" si="6"/>
        <v>1.7305599999999975E-3</v>
      </c>
      <c r="Z27" s="2">
        <f t="shared" ref="Z27:Z29" si="29">Z26+1</f>
        <v>21</v>
      </c>
      <c r="AB27" s="3">
        <f t="shared" si="7"/>
        <v>7.3925604000000004E-3</v>
      </c>
      <c r="AF27" s="2">
        <f t="shared" ref="AF27:AF29" si="30">AF26+1</f>
        <v>21</v>
      </c>
      <c r="AH27" s="3">
        <f t="shared" si="8"/>
        <v>1.6605625000000233E-3</v>
      </c>
      <c r="AM27" s="2">
        <f t="shared" ref="AM27:AM29" si="31">AM26+1</f>
        <v>21</v>
      </c>
      <c r="AO27" s="3">
        <f t="shared" si="1"/>
        <v>6.1732449000000567E-3</v>
      </c>
      <c r="AT27" s="2">
        <f t="shared" ref="AT27:AT29" si="32">AT26+1</f>
        <v>21</v>
      </c>
      <c r="AV27" s="3">
        <f t="shared" si="2"/>
        <v>6.5028095999999985E-3</v>
      </c>
      <c r="AZ27" s="2">
        <f t="shared" ref="AZ27:AZ29" si="33">AZ26+1</f>
        <v>21</v>
      </c>
      <c r="BB27" s="3">
        <f t="shared" si="3"/>
        <v>1.6826404000000001E-3</v>
      </c>
    </row>
    <row r="28" spans="1:84" x14ac:dyDescent="0.25">
      <c r="A28" s="2">
        <f t="shared" si="0"/>
        <v>26</v>
      </c>
      <c r="B28" s="2">
        <v>0.79300000000000004</v>
      </c>
      <c r="C28" s="2">
        <v>0.57699999999999996</v>
      </c>
      <c r="D28" s="2">
        <v>0.26800000000000002</v>
      </c>
      <c r="E28" s="2">
        <v>0.11600000000000001</v>
      </c>
      <c r="G28" s="2">
        <f t="shared" si="27"/>
        <v>7</v>
      </c>
      <c r="I28" s="3">
        <f t="shared" si="26"/>
        <v>3.7248999999999507E-4</v>
      </c>
      <c r="N28" s="2">
        <f t="shared" si="19"/>
        <v>22</v>
      </c>
      <c r="P28" s="3">
        <f t="shared" si="5"/>
        <v>1.2959999999997945E-5</v>
      </c>
      <c r="T28" s="2">
        <f t="shared" si="28"/>
        <v>22</v>
      </c>
      <c r="V28" s="3">
        <f t="shared" si="6"/>
        <v>2.9160000000000771E-5</v>
      </c>
      <c r="Z28" s="2">
        <f t="shared" si="29"/>
        <v>22</v>
      </c>
      <c r="AB28" s="3">
        <f t="shared" si="7"/>
        <v>5.0438404000000036E-3</v>
      </c>
      <c r="AF28" s="2">
        <f t="shared" si="30"/>
        <v>22</v>
      </c>
      <c r="AH28" s="3">
        <f t="shared" si="8"/>
        <v>3.9062499999996945E-5</v>
      </c>
      <c r="AM28" s="2">
        <f t="shared" si="31"/>
        <v>22</v>
      </c>
      <c r="AO28" s="3">
        <f t="shared" si="1"/>
        <v>8.6612489999997777E-4</v>
      </c>
      <c r="AT28" s="2">
        <f t="shared" si="32"/>
        <v>22</v>
      </c>
      <c r="AV28" s="3">
        <f t="shared" si="2"/>
        <v>5.8308496000000062E-3</v>
      </c>
      <c r="AZ28" s="2">
        <f t="shared" si="33"/>
        <v>22</v>
      </c>
      <c r="BB28" s="3">
        <f t="shared" si="3"/>
        <v>1.1546403999999997E-3</v>
      </c>
    </row>
    <row r="29" spans="1:84" x14ac:dyDescent="0.25">
      <c r="A29" s="2">
        <f t="shared" si="0"/>
        <v>27</v>
      </c>
      <c r="B29" s="2">
        <v>0.78300000000000003</v>
      </c>
      <c r="C29" s="2">
        <v>0.56999999999999995</v>
      </c>
      <c r="D29" s="2">
        <v>0.17199999999999999</v>
      </c>
      <c r="E29" s="2">
        <v>0.05</v>
      </c>
      <c r="G29" s="2">
        <f t="shared" si="27"/>
        <v>8</v>
      </c>
      <c r="I29" s="3">
        <f t="shared" si="26"/>
        <v>3.8809000000000201E-4</v>
      </c>
      <c r="N29" s="2">
        <f t="shared" si="19"/>
        <v>23</v>
      </c>
      <c r="P29" s="3">
        <f t="shared" si="5"/>
        <v>5.1075999999998783E-4</v>
      </c>
      <c r="T29" s="2">
        <f t="shared" si="28"/>
        <v>23</v>
      </c>
      <c r="V29" s="3">
        <f t="shared" si="6"/>
        <v>5.953600000000043E-4</v>
      </c>
      <c r="Z29" s="2">
        <f t="shared" si="29"/>
        <v>23</v>
      </c>
      <c r="AB29" s="3">
        <f t="shared" si="7"/>
        <v>7.3008039999999941E-4</v>
      </c>
      <c r="AF29" s="2">
        <f t="shared" si="30"/>
        <v>23</v>
      </c>
      <c r="AH29" s="3">
        <f t="shared" si="8"/>
        <v>6.3756249999998851E-4</v>
      </c>
      <c r="AM29" s="2">
        <f t="shared" si="31"/>
        <v>23</v>
      </c>
      <c r="AO29" s="3">
        <f t="shared" si="1"/>
        <v>2.9484899999995676E-5</v>
      </c>
      <c r="AT29" s="2">
        <f t="shared" si="32"/>
        <v>23</v>
      </c>
      <c r="AV29" s="3">
        <f t="shared" si="2"/>
        <v>1.0471695999999999E-3</v>
      </c>
      <c r="AZ29" s="2">
        <f t="shared" si="33"/>
        <v>23</v>
      </c>
      <c r="BB29" s="3">
        <f t="shared" si="3"/>
        <v>6.7496040000000019E-4</v>
      </c>
    </row>
    <row r="30" spans="1:84" x14ac:dyDescent="0.25">
      <c r="A30" s="2">
        <f t="shared" si="0"/>
        <v>28</v>
      </c>
      <c r="B30" s="2">
        <v>0.78100000000000003</v>
      </c>
      <c r="C30" s="2">
        <v>0.56000000000000005</v>
      </c>
      <c r="D30" s="2">
        <v>0.2</v>
      </c>
      <c r="E30" s="2">
        <v>7.3999999999999996E-2</v>
      </c>
      <c r="G30" s="2">
        <f t="shared" si="27"/>
        <v>9</v>
      </c>
      <c r="I30" s="3">
        <f t="shared" si="26"/>
        <v>2.0448999999999625E-4</v>
      </c>
      <c r="N30" s="2">
        <f>N29+1</f>
        <v>24</v>
      </c>
      <c r="P30" s="3">
        <f t="shared" si="5"/>
        <v>1.6000000000023122E-7</v>
      </c>
      <c r="T30" s="2">
        <f>T29+1</f>
        <v>24</v>
      </c>
      <c r="V30" s="3">
        <f t="shared" si="6"/>
        <v>1.96000000000019E-6</v>
      </c>
      <c r="Z30" s="2">
        <f>Z29+1</f>
        <v>24</v>
      </c>
      <c r="AB30" s="3">
        <f t="shared" si="7"/>
        <v>4.098560400000003E-3</v>
      </c>
      <c r="AF30" s="2">
        <f>AF29+1</f>
        <v>24</v>
      </c>
      <c r="AH30" s="3">
        <f t="shared" si="8"/>
        <v>5.0624999999988847E-6</v>
      </c>
      <c r="AM30" s="2">
        <f>AM29+1</f>
        <v>24</v>
      </c>
      <c r="AO30" s="3">
        <f t="shared" si="1"/>
        <v>5.9682489999998136E-4</v>
      </c>
      <c r="AT30" s="2">
        <f>AT29+1</f>
        <v>24</v>
      </c>
      <c r="AV30" s="3">
        <f t="shared" si="2"/>
        <v>4.8108096000000046E-3</v>
      </c>
      <c r="AZ30" s="2">
        <f>AZ29+1</f>
        <v>24</v>
      </c>
      <c r="BB30" s="3">
        <f t="shared" si="3"/>
        <v>4.3533604000000016E-3</v>
      </c>
    </row>
    <row r="31" spans="1:84" x14ac:dyDescent="0.25">
      <c r="A31" s="2">
        <f t="shared" si="0"/>
        <v>29</v>
      </c>
      <c r="B31" s="2">
        <v>0.73</v>
      </c>
      <c r="C31" s="2">
        <v>0.52300000000000002</v>
      </c>
      <c r="D31" s="2">
        <v>0.13300000000000001</v>
      </c>
      <c r="E31" s="2">
        <v>3.3000000000000002E-2</v>
      </c>
      <c r="G31" s="2">
        <f>G30+1</f>
        <v>10</v>
      </c>
      <c r="I31" s="3">
        <f t="shared" si="26"/>
        <v>1.5128999999999672E-4</v>
      </c>
      <c r="N31" s="2">
        <f t="shared" si="19"/>
        <v>25</v>
      </c>
      <c r="P31" s="3">
        <f t="shared" si="5"/>
        <v>7.3959999999995165E-5</v>
      </c>
      <c r="T31" s="2">
        <f t="shared" ref="T31:T56" si="34">T30+1</f>
        <v>25</v>
      </c>
      <c r="V31" s="3">
        <f t="shared" si="6"/>
        <v>1.0816000000000158E-4</v>
      </c>
      <c r="Z31" s="2">
        <f t="shared" ref="Z31:Z56" si="35">Z30+1</f>
        <v>25</v>
      </c>
      <c r="AB31" s="3">
        <f t="shared" si="7"/>
        <v>3.2328039999999987E-4</v>
      </c>
      <c r="AF31" s="2">
        <f t="shared" ref="AF31:AF94" si="36">AF30+1</f>
        <v>25</v>
      </c>
      <c r="AH31" s="3">
        <f t="shared" si="8"/>
        <v>1.265624999999946E-4</v>
      </c>
      <c r="AM31" s="2">
        <f t="shared" ref="AM31:AM94" si="37">AM30+1</f>
        <v>25</v>
      </c>
      <c r="AO31" s="3">
        <f t="shared" si="1"/>
        <v>1.2552848999999736E-3</v>
      </c>
      <c r="AT31" s="2">
        <f t="shared" ref="AT31:AT94" si="38">AT30+1</f>
        <v>25</v>
      </c>
      <c r="AV31" s="3">
        <f t="shared" si="2"/>
        <v>1.5976959999999962E-4</v>
      </c>
      <c r="AZ31" s="2">
        <f t="shared" ref="AZ31:AZ94" si="39">AZ30+1</f>
        <v>25</v>
      </c>
      <c r="BB31" s="3">
        <f t="shared" si="3"/>
        <v>8.8803999999999785E-6</v>
      </c>
    </row>
    <row r="32" spans="1:84" x14ac:dyDescent="0.25">
      <c r="A32" s="2">
        <f t="shared" si="0"/>
        <v>30</v>
      </c>
      <c r="B32" s="2">
        <v>0.78200000000000003</v>
      </c>
      <c r="C32" s="2">
        <v>0.57999999999999996</v>
      </c>
      <c r="D32" s="2">
        <v>0.251</v>
      </c>
      <c r="E32" s="2">
        <v>9.9000000000000005E-2</v>
      </c>
      <c r="T32" s="2">
        <f t="shared" si="34"/>
        <v>26</v>
      </c>
      <c r="V32" s="3">
        <f t="shared" si="6"/>
        <v>7.0560000000001249E-5</v>
      </c>
      <c r="Z32" s="2">
        <f t="shared" si="35"/>
        <v>26</v>
      </c>
      <c r="AB32" s="3">
        <f t="shared" si="7"/>
        <v>3.3663204000000018E-3</v>
      </c>
      <c r="AF32" s="2">
        <f t="shared" si="36"/>
        <v>26</v>
      </c>
      <c r="AH32" s="3">
        <f t="shared" si="8"/>
        <v>8.5562499999995527E-5</v>
      </c>
      <c r="AM32" s="2">
        <f t="shared" si="37"/>
        <v>26</v>
      </c>
      <c r="AO32" s="3">
        <f t="shared" si="1"/>
        <v>1.3064489999999103E-4</v>
      </c>
      <c r="AT32" s="2">
        <f t="shared" si="38"/>
        <v>26</v>
      </c>
      <c r="AV32" s="3">
        <f t="shared" si="2"/>
        <v>4.0144896000000032E-3</v>
      </c>
      <c r="AZ32" s="2">
        <f t="shared" si="39"/>
        <v>26</v>
      </c>
      <c r="BB32" s="3">
        <f t="shared" si="3"/>
        <v>1.9342404000000004E-3</v>
      </c>
    </row>
    <row r="33" spans="1:54" ht="15.75" thickBot="1" x14ac:dyDescent="0.3">
      <c r="A33" s="2">
        <f t="shared" si="0"/>
        <v>31</v>
      </c>
      <c r="B33" s="2">
        <v>0.80600000000000005</v>
      </c>
      <c r="C33" s="2">
        <v>0.57399999999999995</v>
      </c>
      <c r="D33" s="2">
        <v>0.21099999999999999</v>
      </c>
      <c r="E33" s="2">
        <v>6.5000000000000002E-2</v>
      </c>
      <c r="T33" s="2">
        <f t="shared" si="34"/>
        <v>27</v>
      </c>
      <c r="V33" s="3">
        <f t="shared" si="6"/>
        <v>2.5599999999997913E-6</v>
      </c>
      <c r="Z33" s="2">
        <f t="shared" si="35"/>
        <v>27</v>
      </c>
      <c r="AB33" s="3">
        <f t="shared" si="7"/>
        <v>1.4424804000000011E-3</v>
      </c>
      <c r="AF33" s="2">
        <f t="shared" si="36"/>
        <v>27</v>
      </c>
      <c r="AH33" s="3">
        <f t="shared" si="8"/>
        <v>5.6250000000037567E-7</v>
      </c>
      <c r="AM33" s="2">
        <f t="shared" si="37"/>
        <v>27</v>
      </c>
      <c r="AO33" s="3">
        <f t="shared" si="1"/>
        <v>1.9624899999996465E-5</v>
      </c>
      <c r="AT33" s="2">
        <f t="shared" si="38"/>
        <v>27</v>
      </c>
      <c r="AV33" s="3">
        <f t="shared" si="2"/>
        <v>1.0653696000000002E-3</v>
      </c>
      <c r="AZ33" s="2">
        <f t="shared" si="39"/>
        <v>27</v>
      </c>
      <c r="BB33" s="3">
        <f t="shared" si="3"/>
        <v>4.848803999999999E-4</v>
      </c>
    </row>
    <row r="34" spans="1:54" ht="15.75" thickBot="1" x14ac:dyDescent="0.3">
      <c r="A34" s="2">
        <f t="shared" si="0"/>
        <v>32</v>
      </c>
      <c r="B34" s="2">
        <v>0.80100000000000005</v>
      </c>
      <c r="C34" s="2">
        <v>0.56699999999999995</v>
      </c>
      <c r="D34" s="2">
        <v>0.28299999999999997</v>
      </c>
      <c r="E34" s="2">
        <v>9.2999999999999999E-2</v>
      </c>
      <c r="P34" s="24" t="s">
        <v>45</v>
      </c>
      <c r="T34" s="2">
        <f t="shared" si="34"/>
        <v>28</v>
      </c>
      <c r="V34" s="3">
        <f t="shared" si="6"/>
        <v>1.2959999999999544E-5</v>
      </c>
      <c r="Z34" s="2">
        <f t="shared" si="35"/>
        <v>28</v>
      </c>
      <c r="AB34" s="3">
        <f t="shared" si="7"/>
        <v>9.9600399999999779E-5</v>
      </c>
      <c r="AF34" s="2">
        <f t="shared" si="36"/>
        <v>28</v>
      </c>
      <c r="AH34" s="3">
        <f t="shared" si="8"/>
        <v>7.5625000000013875E-6</v>
      </c>
      <c r="AM34" s="2">
        <f t="shared" si="37"/>
        <v>28</v>
      </c>
      <c r="AO34" s="3">
        <f t="shared" si="1"/>
        <v>3.1024900000003309E-5</v>
      </c>
      <c r="AT34" s="2">
        <f t="shared" si="38"/>
        <v>28</v>
      </c>
      <c r="AV34" s="3">
        <f t="shared" si="2"/>
        <v>2.1529599999999791E-5</v>
      </c>
      <c r="AZ34" s="2">
        <f t="shared" si="39"/>
        <v>28</v>
      </c>
      <c r="BB34" s="3">
        <f t="shared" si="3"/>
        <v>3.9203999999999828E-6</v>
      </c>
    </row>
    <row r="35" spans="1:54" ht="15.75" thickBot="1" x14ac:dyDescent="0.3">
      <c r="A35" s="2">
        <f t="shared" si="0"/>
        <v>33</v>
      </c>
      <c r="B35" s="2">
        <v>0.75800000000000001</v>
      </c>
      <c r="C35" s="2">
        <v>0.47899999999999998</v>
      </c>
      <c r="D35" s="2">
        <v>0.14499999999999999</v>
      </c>
      <c r="E35" s="2">
        <v>2.5999999999999999E-2</v>
      </c>
      <c r="I35" s="24" t="s">
        <v>46</v>
      </c>
      <c r="T35" s="2">
        <f t="shared" si="34"/>
        <v>29</v>
      </c>
      <c r="V35" s="3">
        <f t="shared" si="6"/>
        <v>2.9811599999999979E-3</v>
      </c>
      <c r="Z35" s="2">
        <f t="shared" si="35"/>
        <v>29</v>
      </c>
      <c r="AB35" s="3">
        <f t="shared" si="7"/>
        <v>5.9259203999999987E-3</v>
      </c>
      <c r="AF35" s="2">
        <f t="shared" si="36"/>
        <v>29</v>
      </c>
      <c r="AH35" s="3">
        <f t="shared" si="8"/>
        <v>2.8890625000000318E-3</v>
      </c>
      <c r="AM35" s="2">
        <f t="shared" si="37"/>
        <v>29</v>
      </c>
      <c r="AO35" s="3">
        <f t="shared" si="1"/>
        <v>1.812204900000028E-3</v>
      </c>
      <c r="AT35" s="2">
        <f t="shared" si="38"/>
        <v>29</v>
      </c>
      <c r="AV35" s="3">
        <f t="shared" si="2"/>
        <v>5.1322895999999976E-3</v>
      </c>
      <c r="AZ35" s="2">
        <f t="shared" si="39"/>
        <v>29</v>
      </c>
      <c r="BB35" s="3">
        <f t="shared" si="3"/>
        <v>1.5225604E-3</v>
      </c>
    </row>
    <row r="36" spans="1:54" ht="15.75" thickBot="1" x14ac:dyDescent="0.3">
      <c r="A36" s="2">
        <f t="shared" si="0"/>
        <v>34</v>
      </c>
      <c r="B36" s="2">
        <v>0.80200000000000005</v>
      </c>
      <c r="C36" s="2">
        <v>0.64200000000000002</v>
      </c>
      <c r="D36" s="2">
        <v>0.32300000000000001</v>
      </c>
      <c r="E36" s="2">
        <v>0.13700000000000001</v>
      </c>
      <c r="N36" s="1" t="s">
        <v>7</v>
      </c>
      <c r="O36" s="1" t="s">
        <v>34</v>
      </c>
      <c r="P36" s="1" t="s">
        <v>35</v>
      </c>
      <c r="Q36" s="1" t="s">
        <v>37</v>
      </c>
      <c r="T36" s="2">
        <f t="shared" si="34"/>
        <v>30</v>
      </c>
      <c r="V36" s="3">
        <f t="shared" si="6"/>
        <v>6.7599999999996659E-6</v>
      </c>
      <c r="Z36" s="2">
        <f t="shared" si="35"/>
        <v>30</v>
      </c>
      <c r="AB36" s="3">
        <f t="shared" si="7"/>
        <v>1.6826404000000001E-3</v>
      </c>
      <c r="AF36" s="2">
        <f t="shared" si="36"/>
        <v>30</v>
      </c>
      <c r="AH36" s="3">
        <f t="shared" si="8"/>
        <v>3.0625000000008795E-6</v>
      </c>
      <c r="AM36" s="2">
        <f t="shared" si="37"/>
        <v>30</v>
      </c>
      <c r="AO36" s="3">
        <f t="shared" si="1"/>
        <v>2.0822489999998875E-4</v>
      </c>
      <c r="AT36" s="2">
        <f t="shared" si="38"/>
        <v>30</v>
      </c>
      <c r="AV36" s="3">
        <f t="shared" si="2"/>
        <v>2.1492496000000013E-3</v>
      </c>
      <c r="AZ36" s="2">
        <f t="shared" si="39"/>
        <v>30</v>
      </c>
      <c r="BB36" s="3">
        <f t="shared" si="3"/>
        <v>7.279204000000002E-4</v>
      </c>
    </row>
    <row r="37" spans="1:54" ht="15.75" thickBot="1" x14ac:dyDescent="0.3">
      <c r="A37" s="2">
        <f t="shared" si="0"/>
        <v>35</v>
      </c>
      <c r="B37" s="2">
        <v>0.79900000000000004</v>
      </c>
      <c r="C37" s="2">
        <v>0.56200000000000006</v>
      </c>
      <c r="D37" s="2">
        <v>0.20100000000000001</v>
      </c>
      <c r="E37" s="2">
        <v>5.7000000000000002E-2</v>
      </c>
      <c r="G37" s="1" t="s">
        <v>7</v>
      </c>
      <c r="H37" s="1" t="s">
        <v>34</v>
      </c>
      <c r="I37" s="1" t="s">
        <v>35</v>
      </c>
      <c r="J37" s="1" t="s">
        <v>37</v>
      </c>
      <c r="N37" s="3">
        <v>1</v>
      </c>
      <c r="O37" s="3">
        <f>SUM(C3:C27)/$P$2</f>
        <v>0.55884</v>
      </c>
      <c r="P37" s="3">
        <f>(C3-$O$37)^2</f>
        <v>3.2978559999999834E-4</v>
      </c>
      <c r="Q37" s="3">
        <f>SUM(P37:P61)/($P$2-1)</f>
        <v>8.9180666666666554E-4</v>
      </c>
      <c r="T37" s="2">
        <f t="shared" si="34"/>
        <v>31</v>
      </c>
      <c r="V37" s="3">
        <f t="shared" si="6"/>
        <v>4.5796000000000367E-4</v>
      </c>
      <c r="Z37" s="2">
        <f t="shared" si="35"/>
        <v>31</v>
      </c>
      <c r="AB37" s="3">
        <f t="shared" si="7"/>
        <v>1.040399999999986E-6</v>
      </c>
      <c r="AF37" s="2">
        <f t="shared" si="36"/>
        <v>31</v>
      </c>
      <c r="AH37" s="3">
        <f t="shared" si="8"/>
        <v>4.9506249999998976E-4</v>
      </c>
      <c r="AM37" s="2">
        <f t="shared" si="37"/>
        <v>31</v>
      </c>
      <c r="AO37" s="3">
        <f t="shared" si="1"/>
        <v>7.1064899999993337E-5</v>
      </c>
      <c r="AT37" s="2">
        <f t="shared" si="38"/>
        <v>31</v>
      </c>
      <c r="AV37" s="3">
        <f t="shared" si="2"/>
        <v>4.0449600000000061E-5</v>
      </c>
      <c r="AZ37" s="2">
        <f t="shared" si="39"/>
        <v>31</v>
      </c>
      <c r="BB37" s="3">
        <f t="shared" si="3"/>
        <v>4.9280399999999976E-5</v>
      </c>
    </row>
    <row r="38" spans="1:54" x14ac:dyDescent="0.25">
      <c r="A38" s="2">
        <f t="shared" si="0"/>
        <v>36</v>
      </c>
      <c r="B38" s="2">
        <v>0.79500000000000004</v>
      </c>
      <c r="C38" s="2">
        <v>0.59199999999999997</v>
      </c>
      <c r="D38" s="2">
        <v>0.28199999999999997</v>
      </c>
      <c r="E38" s="2">
        <v>0.113</v>
      </c>
      <c r="G38" s="3">
        <v>1</v>
      </c>
      <c r="H38" s="3">
        <f>SUM(D3:D12)/$I$2</f>
        <v>0.19930000000000003</v>
      </c>
      <c r="I38" s="3">
        <f>(D3-$H$38)^2</f>
        <v>2.8899999999999296E-6</v>
      </c>
      <c r="J38" s="3">
        <f>SUM(I38:I47)/($I$2-1)</f>
        <v>6.7267777777777784E-4</v>
      </c>
      <c r="N38" s="2">
        <f>N37+1</f>
        <v>2</v>
      </c>
      <c r="P38" s="3">
        <f t="shared" ref="P38:P61" si="40">(C4-$O$37)^2</f>
        <v>1.4745599999999651E-5</v>
      </c>
      <c r="T38" s="2">
        <f t="shared" si="34"/>
        <v>32</v>
      </c>
      <c r="V38" s="3">
        <f t="shared" si="6"/>
        <v>2.6896000000000266E-4</v>
      </c>
      <c r="Z38" s="2">
        <f t="shared" si="35"/>
        <v>32</v>
      </c>
      <c r="AB38" s="3">
        <f t="shared" si="7"/>
        <v>5.3319203999999962E-3</v>
      </c>
      <c r="AF38" s="2">
        <f t="shared" si="36"/>
        <v>32</v>
      </c>
      <c r="AH38" s="3">
        <f t="shared" si="8"/>
        <v>2.975624999999919E-4</v>
      </c>
      <c r="AM38" s="2">
        <f t="shared" si="37"/>
        <v>32</v>
      </c>
      <c r="AO38" s="3">
        <f t="shared" si="1"/>
        <v>2.0448999999988511E-6</v>
      </c>
      <c r="AT38" s="2">
        <f t="shared" si="38"/>
        <v>32</v>
      </c>
      <c r="AV38" s="3">
        <f t="shared" si="2"/>
        <v>6.1402895999999978E-3</v>
      </c>
      <c r="AZ38" s="2">
        <f t="shared" si="39"/>
        <v>32</v>
      </c>
      <c r="BB38" s="3">
        <f t="shared" si="3"/>
        <v>4.4016039999999996E-4</v>
      </c>
    </row>
    <row r="39" spans="1:54" x14ac:dyDescent="0.25">
      <c r="A39" s="2">
        <f t="shared" si="0"/>
        <v>37</v>
      </c>
      <c r="B39" s="2">
        <v>0.77900000000000003</v>
      </c>
      <c r="C39" s="2">
        <v>0.57599999999999996</v>
      </c>
      <c r="D39" s="2">
        <v>0.16400000000000001</v>
      </c>
      <c r="E39" s="2">
        <v>0.04</v>
      </c>
      <c r="G39" s="2">
        <f>G38+1</f>
        <v>2</v>
      </c>
      <c r="I39" s="3">
        <f t="shared" ref="I39:I47" si="41">(D4-$H$38)^2</f>
        <v>3.8808999999999871E-4</v>
      </c>
      <c r="N39" s="2">
        <f t="shared" ref="N39:N45" si="42">N38+1</f>
        <v>3</v>
      </c>
      <c r="P39" s="3">
        <f t="shared" si="40"/>
        <v>7.2038559999999861E-4</v>
      </c>
      <c r="T39" s="2">
        <f t="shared" si="34"/>
        <v>33</v>
      </c>
      <c r="V39" s="3">
        <f t="shared" si="6"/>
        <v>7.075599999999977E-4</v>
      </c>
      <c r="Z39" s="2">
        <f t="shared" si="35"/>
        <v>33</v>
      </c>
      <c r="AB39" s="3">
        <f t="shared" si="7"/>
        <v>4.2224004000000013E-3</v>
      </c>
      <c r="AF39" s="2">
        <f t="shared" si="36"/>
        <v>33</v>
      </c>
      <c r="AH39" s="3">
        <f t="shared" si="8"/>
        <v>6.6306250000001401E-4</v>
      </c>
      <c r="AM39" s="2">
        <f t="shared" si="37"/>
        <v>33</v>
      </c>
      <c r="AO39" s="3">
        <f t="shared" ref="AO39:AO70" si="43">(C35-$AN$7)^2</f>
        <v>7.4943649000000639E-3</v>
      </c>
      <c r="AT39" s="2">
        <f t="shared" si="38"/>
        <v>33</v>
      </c>
      <c r="AV39" s="3">
        <f t="shared" ref="AV39:AV70" si="44">(D35-$AU$7)^2</f>
        <v>3.5569295999999997E-3</v>
      </c>
      <c r="AZ39" s="2">
        <f t="shared" si="39"/>
        <v>33</v>
      </c>
      <c r="BB39" s="3">
        <f t="shared" ref="BB39:BB70" si="45">(E35-$BA$7)^2</f>
        <v>2.1178404000000003E-3</v>
      </c>
    </row>
    <row r="40" spans="1:54" x14ac:dyDescent="0.25">
      <c r="A40" s="2">
        <f t="shared" si="0"/>
        <v>38</v>
      </c>
      <c r="B40" s="2">
        <v>0.77200000000000002</v>
      </c>
      <c r="C40" s="2">
        <v>0.54600000000000004</v>
      </c>
      <c r="D40" s="2">
        <v>0.14699999999999999</v>
      </c>
      <c r="E40" s="2">
        <v>3.4000000000000002E-2</v>
      </c>
      <c r="G40" s="2">
        <f t="shared" ref="G40:G46" si="46">G39+1</f>
        <v>3</v>
      </c>
      <c r="I40" s="3">
        <f t="shared" si="41"/>
        <v>1.1088900000000017E-3</v>
      </c>
      <c r="N40" s="2">
        <f t="shared" si="42"/>
        <v>4</v>
      </c>
      <c r="P40" s="3">
        <f t="shared" si="40"/>
        <v>5.6834559999999863E-4</v>
      </c>
      <c r="T40" s="2">
        <f t="shared" si="34"/>
        <v>34</v>
      </c>
      <c r="V40" s="3">
        <f t="shared" si="6"/>
        <v>3.0276000000000288E-4</v>
      </c>
      <c r="Z40" s="2">
        <f t="shared" si="35"/>
        <v>34</v>
      </c>
      <c r="AB40" s="3">
        <f t="shared" si="7"/>
        <v>1.2773520400000002E-2</v>
      </c>
      <c r="AF40" s="2">
        <f t="shared" si="36"/>
        <v>34</v>
      </c>
      <c r="AH40" s="3">
        <f t="shared" si="8"/>
        <v>3.3306249999999146E-4</v>
      </c>
      <c r="AM40" s="2">
        <f t="shared" si="37"/>
        <v>34</v>
      </c>
      <c r="AO40" s="3">
        <f t="shared" si="43"/>
        <v>5.8415448999999484E-3</v>
      </c>
      <c r="AT40" s="2">
        <f t="shared" si="38"/>
        <v>34</v>
      </c>
      <c r="AV40" s="3">
        <f t="shared" si="44"/>
        <v>1.4009089600000005E-2</v>
      </c>
      <c r="AZ40" s="2">
        <f t="shared" si="39"/>
        <v>34</v>
      </c>
      <c r="BB40" s="3">
        <f t="shared" si="45"/>
        <v>4.2224004000000013E-3</v>
      </c>
    </row>
    <row r="41" spans="1:54" x14ac:dyDescent="0.25">
      <c r="A41" s="2">
        <f t="shared" si="0"/>
        <v>39</v>
      </c>
      <c r="B41" s="2">
        <v>0.79300000000000004</v>
      </c>
      <c r="C41" s="2">
        <v>0.57199999999999995</v>
      </c>
      <c r="D41" s="2">
        <v>0.20699999999999999</v>
      </c>
      <c r="E41" s="2">
        <v>8.1000000000000003E-2</v>
      </c>
      <c r="G41" s="2">
        <f t="shared" si="46"/>
        <v>4</v>
      </c>
      <c r="I41" s="3">
        <f t="shared" si="41"/>
        <v>6.916900000000024E-4</v>
      </c>
      <c r="N41" s="2">
        <f t="shared" si="42"/>
        <v>5</v>
      </c>
      <c r="P41" s="3">
        <f t="shared" si="40"/>
        <v>1.1451455999999987E-3</v>
      </c>
      <c r="T41" s="2">
        <f t="shared" si="34"/>
        <v>35</v>
      </c>
      <c r="V41" s="3">
        <f t="shared" si="6"/>
        <v>2.073600000000023E-4</v>
      </c>
      <c r="Z41" s="2">
        <f t="shared" si="35"/>
        <v>35</v>
      </c>
      <c r="AB41" s="3">
        <f t="shared" si="7"/>
        <v>8.0640399999999784E-5</v>
      </c>
      <c r="AF41" s="2">
        <f t="shared" si="36"/>
        <v>35</v>
      </c>
      <c r="AH41" s="3">
        <f t="shared" si="8"/>
        <v>2.3256249999999278E-4</v>
      </c>
      <c r="AM41" s="2">
        <f t="shared" si="37"/>
        <v>35</v>
      </c>
      <c r="AO41" s="3">
        <f t="shared" si="43"/>
        <v>1.2744900000002108E-5</v>
      </c>
      <c r="AT41" s="2">
        <f t="shared" si="38"/>
        <v>35</v>
      </c>
      <c r="AV41" s="3">
        <f t="shared" si="44"/>
        <v>1.324959999999983E-5</v>
      </c>
      <c r="AZ41" s="2">
        <f t="shared" si="39"/>
        <v>35</v>
      </c>
      <c r="BB41" s="3">
        <f t="shared" si="45"/>
        <v>2.2560039999999996E-4</v>
      </c>
    </row>
    <row r="42" spans="1:54" x14ac:dyDescent="0.25">
      <c r="A42" s="2">
        <f t="shared" si="0"/>
        <v>40</v>
      </c>
      <c r="B42" s="2">
        <v>0.77</v>
      </c>
      <c r="C42" s="2">
        <v>0.52200000000000002</v>
      </c>
      <c r="D42" s="2">
        <v>0.17399999999999999</v>
      </c>
      <c r="E42" s="2">
        <v>0.03</v>
      </c>
      <c r="G42" s="2">
        <f t="shared" si="46"/>
        <v>5</v>
      </c>
      <c r="I42" s="3">
        <f t="shared" si="41"/>
        <v>3.9690000000000354E-5</v>
      </c>
      <c r="N42" s="2">
        <f t="shared" si="42"/>
        <v>6</v>
      </c>
      <c r="P42" s="3">
        <f t="shared" si="40"/>
        <v>2.2982559999999851E-4</v>
      </c>
      <c r="T42" s="2">
        <f t="shared" si="34"/>
        <v>36</v>
      </c>
      <c r="V42" s="3">
        <f t="shared" si="6"/>
        <v>1.0816000000000158E-4</v>
      </c>
      <c r="Z42" s="2">
        <f t="shared" si="35"/>
        <v>36</v>
      </c>
      <c r="AB42" s="3">
        <f t="shared" si="7"/>
        <v>5.1868803999999963E-3</v>
      </c>
      <c r="AF42" s="2">
        <f t="shared" si="36"/>
        <v>36</v>
      </c>
      <c r="AH42" s="3">
        <f t="shared" si="8"/>
        <v>1.265624999999946E-4</v>
      </c>
      <c r="AM42" s="2">
        <f t="shared" si="37"/>
        <v>36</v>
      </c>
      <c r="AO42" s="3">
        <f t="shared" si="43"/>
        <v>6.9854489999997998E-4</v>
      </c>
      <c r="AT42" s="2">
        <f t="shared" si="38"/>
        <v>36</v>
      </c>
      <c r="AV42" s="3">
        <f t="shared" si="44"/>
        <v>5.9845695999999979E-3</v>
      </c>
      <c r="AZ42" s="2">
        <f t="shared" si="39"/>
        <v>36</v>
      </c>
      <c r="BB42" s="3">
        <f t="shared" si="45"/>
        <v>1.6793604000000001E-3</v>
      </c>
    </row>
    <row r="43" spans="1:54" x14ac:dyDescent="0.25">
      <c r="A43" s="2">
        <f t="shared" si="0"/>
        <v>41</v>
      </c>
      <c r="B43" s="2">
        <v>0.77100000000000002</v>
      </c>
      <c r="C43" s="2">
        <v>0.55900000000000005</v>
      </c>
      <c r="D43" s="2">
        <v>0.17299999999999999</v>
      </c>
      <c r="E43" s="2">
        <v>4.8000000000000001E-2</v>
      </c>
      <c r="G43" s="2">
        <f t="shared" si="46"/>
        <v>6</v>
      </c>
      <c r="I43" s="3">
        <f t="shared" si="41"/>
        <v>1.8232899999999965E-3</v>
      </c>
      <c r="N43" s="2">
        <f t="shared" si="42"/>
        <v>7</v>
      </c>
      <c r="P43" s="3">
        <f t="shared" si="40"/>
        <v>1.0784655999999987E-3</v>
      </c>
      <c r="T43" s="2">
        <f t="shared" si="34"/>
        <v>37</v>
      </c>
      <c r="V43" s="3">
        <f t="shared" si="6"/>
        <v>3.1359999999999307E-5</v>
      </c>
      <c r="Z43" s="2">
        <f t="shared" si="35"/>
        <v>37</v>
      </c>
      <c r="AB43" s="3">
        <f t="shared" si="7"/>
        <v>2.1141603999999992E-3</v>
      </c>
      <c r="AF43" s="2">
        <f t="shared" si="36"/>
        <v>37</v>
      </c>
      <c r="AH43" s="3">
        <f t="shared" si="8"/>
        <v>2.2562500000002412E-5</v>
      </c>
      <c r="AM43" s="2">
        <f t="shared" si="37"/>
        <v>37</v>
      </c>
      <c r="AO43" s="3">
        <f t="shared" si="43"/>
        <v>1.0878489999999179E-4</v>
      </c>
      <c r="AT43" s="2">
        <f t="shared" si="38"/>
        <v>37</v>
      </c>
      <c r="AV43" s="3">
        <f t="shared" si="44"/>
        <v>1.6516095999999985E-3</v>
      </c>
      <c r="AZ43" s="2">
        <f t="shared" si="39"/>
        <v>37</v>
      </c>
      <c r="BB43" s="3">
        <f t="shared" si="45"/>
        <v>1.0252804000000001E-3</v>
      </c>
    </row>
    <row r="44" spans="1:54" x14ac:dyDescent="0.25">
      <c r="A44" s="2">
        <f t="shared" si="0"/>
        <v>42</v>
      </c>
      <c r="B44" s="2">
        <v>0.76900000000000002</v>
      </c>
      <c r="C44" s="2">
        <v>0.55700000000000005</v>
      </c>
      <c r="D44" s="2">
        <v>0.14000000000000001</v>
      </c>
      <c r="E44" s="2">
        <v>0.02</v>
      </c>
      <c r="G44" s="2">
        <f t="shared" si="46"/>
        <v>7</v>
      </c>
      <c r="I44" s="3">
        <f t="shared" si="41"/>
        <v>1.0432900000000014E-3</v>
      </c>
      <c r="N44" s="2">
        <f t="shared" si="42"/>
        <v>8</v>
      </c>
      <c r="P44" s="3">
        <f t="shared" si="40"/>
        <v>3.79455999999993E-5</v>
      </c>
      <c r="T44" s="2">
        <f t="shared" si="34"/>
        <v>38</v>
      </c>
      <c r="V44" s="3">
        <f t="shared" si="6"/>
        <v>1.587599999999986E-4</v>
      </c>
      <c r="Z44" s="2">
        <f t="shared" si="35"/>
        <v>38</v>
      </c>
      <c r="AB44" s="3">
        <f t="shared" si="7"/>
        <v>3.9664804000000007E-3</v>
      </c>
      <c r="AF44" s="2">
        <f t="shared" si="36"/>
        <v>38</v>
      </c>
      <c r="AH44" s="3">
        <f t="shared" si="8"/>
        <v>1.3806250000000613E-4</v>
      </c>
      <c r="AM44" s="2">
        <f t="shared" si="37"/>
        <v>38</v>
      </c>
      <c r="AO44" s="3">
        <f t="shared" si="43"/>
        <v>3.8298490000001213E-4</v>
      </c>
      <c r="AT44" s="2">
        <f t="shared" si="38"/>
        <v>38</v>
      </c>
      <c r="AV44" s="3">
        <f t="shared" si="44"/>
        <v>3.3223695999999997E-3</v>
      </c>
      <c r="AZ44" s="2">
        <f t="shared" si="39"/>
        <v>38</v>
      </c>
      <c r="BB44" s="3">
        <f t="shared" si="45"/>
        <v>1.4455204E-3</v>
      </c>
    </row>
    <row r="45" spans="1:54" x14ac:dyDescent="0.25">
      <c r="A45" s="2">
        <f t="shared" si="0"/>
        <v>43</v>
      </c>
      <c r="B45" s="2">
        <v>0.78400000000000003</v>
      </c>
      <c r="C45" s="2">
        <v>0.56100000000000005</v>
      </c>
      <c r="D45" s="2">
        <v>0.23400000000000001</v>
      </c>
      <c r="E45" s="2">
        <v>7.5999999999999998E-2</v>
      </c>
      <c r="G45" s="2">
        <f t="shared" si="46"/>
        <v>8</v>
      </c>
      <c r="I45" s="3">
        <f t="shared" si="41"/>
        <v>9.4248999999999863E-4</v>
      </c>
      <c r="N45" s="2">
        <f t="shared" si="42"/>
        <v>9</v>
      </c>
      <c r="P45" s="3">
        <f t="shared" si="40"/>
        <v>7.7506559999999871E-4</v>
      </c>
      <c r="T45" s="2">
        <f t="shared" si="34"/>
        <v>39</v>
      </c>
      <c r="V45" s="3">
        <f t="shared" si="6"/>
        <v>7.0560000000001249E-5</v>
      </c>
      <c r="Z45" s="2">
        <f t="shared" si="35"/>
        <v>39</v>
      </c>
      <c r="AB45" s="3">
        <f t="shared" si="7"/>
        <v>8.8804000000000615E-6</v>
      </c>
      <c r="AF45" s="2">
        <f t="shared" si="36"/>
        <v>39</v>
      </c>
      <c r="AH45" s="3">
        <f t="shared" si="8"/>
        <v>8.5562499999995527E-5</v>
      </c>
      <c r="AM45" s="2">
        <f t="shared" si="37"/>
        <v>39</v>
      </c>
      <c r="AO45" s="3">
        <f t="shared" si="43"/>
        <v>4.1344899999994888E-5</v>
      </c>
      <c r="AT45" s="2">
        <f t="shared" si="38"/>
        <v>39</v>
      </c>
      <c r="AV45" s="3">
        <f t="shared" si="44"/>
        <v>5.5696000000000042E-6</v>
      </c>
      <c r="AZ45" s="2">
        <f t="shared" si="39"/>
        <v>39</v>
      </c>
      <c r="BB45" s="3">
        <f t="shared" si="45"/>
        <v>8.0640400000000028E-5</v>
      </c>
    </row>
    <row r="46" spans="1:54" x14ac:dyDescent="0.25">
      <c r="A46" s="2">
        <f t="shared" si="0"/>
        <v>44</v>
      </c>
      <c r="B46" s="2">
        <v>0.76600000000000001</v>
      </c>
      <c r="C46" s="2">
        <v>0.52300000000000002</v>
      </c>
      <c r="D46" s="2">
        <v>0.185</v>
      </c>
      <c r="E46" s="2">
        <v>6.7000000000000004E-2</v>
      </c>
      <c r="G46" s="2">
        <f t="shared" si="46"/>
        <v>9</v>
      </c>
      <c r="I46" s="3">
        <f t="shared" si="41"/>
        <v>9.0000000000013485E-8</v>
      </c>
      <c r="N46" s="2">
        <f>N45+1</f>
        <v>10</v>
      </c>
      <c r="P46" s="3">
        <f t="shared" si="40"/>
        <v>6.6770559999999868E-4</v>
      </c>
      <c r="T46" s="2">
        <f t="shared" si="34"/>
        <v>40</v>
      </c>
      <c r="V46" s="3">
        <f t="shared" si="6"/>
        <v>2.1315999999999843E-4</v>
      </c>
      <c r="Z46" s="2">
        <f t="shared" si="35"/>
        <v>40</v>
      </c>
      <c r="AB46" s="3">
        <f t="shared" si="7"/>
        <v>1.2945604000000009E-3</v>
      </c>
      <c r="AF46" s="2">
        <f t="shared" si="36"/>
        <v>40</v>
      </c>
      <c r="AH46" s="3">
        <f t="shared" si="8"/>
        <v>1.890625000000072E-4</v>
      </c>
      <c r="AM46" s="2">
        <f t="shared" si="37"/>
        <v>40</v>
      </c>
      <c r="AO46" s="3">
        <f t="shared" si="43"/>
        <v>1.8983449000000289E-3</v>
      </c>
      <c r="AT46" s="2">
        <f t="shared" si="38"/>
        <v>40</v>
      </c>
      <c r="AV46" s="3">
        <f t="shared" si="44"/>
        <v>9.3880960000000007E-4</v>
      </c>
      <c r="AZ46" s="2">
        <f t="shared" si="39"/>
        <v>40</v>
      </c>
      <c r="BB46" s="3">
        <f t="shared" si="45"/>
        <v>1.7656804000000001E-3</v>
      </c>
    </row>
    <row r="47" spans="1:54" x14ac:dyDescent="0.25">
      <c r="A47" s="2">
        <f t="shared" si="0"/>
        <v>45</v>
      </c>
      <c r="B47" s="2">
        <v>0.80200000000000005</v>
      </c>
      <c r="C47" s="2">
        <v>0.57399999999999995</v>
      </c>
      <c r="D47" s="2">
        <v>0.32800000000000001</v>
      </c>
      <c r="E47" s="2">
        <v>0.214</v>
      </c>
      <c r="G47" s="2">
        <f>G46+1</f>
        <v>10</v>
      </c>
      <c r="I47" s="3">
        <f t="shared" si="41"/>
        <v>1.368999999999986E-5</v>
      </c>
      <c r="N47" s="2">
        <f t="shared" ref="N47:N55" si="47">N46+1</f>
        <v>11</v>
      </c>
      <c r="P47" s="3">
        <f t="shared" si="40"/>
        <v>3.740545599999999E-3</v>
      </c>
      <c r="T47" s="2">
        <f t="shared" si="34"/>
        <v>41</v>
      </c>
      <c r="V47" s="3">
        <f t="shared" si="6"/>
        <v>1.8495999999999853E-4</v>
      </c>
      <c r="Z47" s="2">
        <f t="shared" si="35"/>
        <v>41</v>
      </c>
      <c r="AB47" s="3">
        <f t="shared" si="7"/>
        <v>1.3675204000000009E-3</v>
      </c>
      <c r="AF47" s="2">
        <f t="shared" si="36"/>
        <v>41</v>
      </c>
      <c r="AH47" s="3">
        <f t="shared" si="8"/>
        <v>1.6256250000000667E-4</v>
      </c>
      <c r="AM47" s="2">
        <f t="shared" si="37"/>
        <v>41</v>
      </c>
      <c r="AO47" s="3">
        <f t="shared" si="43"/>
        <v>4.3164900000003914E-5</v>
      </c>
      <c r="AT47" s="2">
        <f t="shared" si="38"/>
        <v>41</v>
      </c>
      <c r="AV47" s="3">
        <f t="shared" si="44"/>
        <v>1.0010896000000001E-3</v>
      </c>
      <c r="AZ47" s="2">
        <f t="shared" si="39"/>
        <v>41</v>
      </c>
      <c r="BB47" s="3">
        <f t="shared" si="45"/>
        <v>5.7696039999999998E-4</v>
      </c>
    </row>
    <row r="48" spans="1:54" x14ac:dyDescent="0.25">
      <c r="A48" s="2">
        <f t="shared" si="0"/>
        <v>46</v>
      </c>
      <c r="B48" s="2">
        <v>0.82599999999999996</v>
      </c>
      <c r="C48" s="2">
        <v>0.61399999999999999</v>
      </c>
      <c r="D48" s="2">
        <v>0.22</v>
      </c>
      <c r="E48" s="2">
        <v>8.3000000000000004E-2</v>
      </c>
      <c r="N48" s="2">
        <f t="shared" si="47"/>
        <v>12</v>
      </c>
      <c r="P48" s="3">
        <f t="shared" si="40"/>
        <v>3.2978559999999834E-4</v>
      </c>
      <c r="T48" s="2">
        <f t="shared" si="34"/>
        <v>42</v>
      </c>
      <c r="V48" s="3">
        <f t="shared" si="6"/>
        <v>2.4335999999999835E-4</v>
      </c>
      <c r="Z48" s="2">
        <f t="shared" si="35"/>
        <v>42</v>
      </c>
      <c r="AB48" s="3">
        <f t="shared" si="7"/>
        <v>4.8972003999999984E-3</v>
      </c>
      <c r="AF48" s="2">
        <f t="shared" si="36"/>
        <v>42</v>
      </c>
      <c r="AH48" s="3">
        <f t="shared" si="8"/>
        <v>2.1756250000000776E-4</v>
      </c>
      <c r="AM48" s="2">
        <f t="shared" si="37"/>
        <v>42</v>
      </c>
      <c r="AO48" s="3">
        <f t="shared" si="43"/>
        <v>7.3444900000005128E-5</v>
      </c>
      <c r="AT48" s="2">
        <f t="shared" si="38"/>
        <v>42</v>
      </c>
      <c r="AV48" s="3">
        <f t="shared" si="44"/>
        <v>4.1783295999999965E-3</v>
      </c>
      <c r="AZ48" s="2">
        <f t="shared" si="39"/>
        <v>42</v>
      </c>
      <c r="BB48" s="3">
        <f t="shared" si="45"/>
        <v>2.7060803999999997E-3</v>
      </c>
    </row>
    <row r="49" spans="1:54" x14ac:dyDescent="0.25">
      <c r="A49" s="2">
        <f t="shared" si="0"/>
        <v>47</v>
      </c>
      <c r="B49" s="2">
        <v>0.74299999999999999</v>
      </c>
      <c r="C49" s="2">
        <v>0.52500000000000002</v>
      </c>
      <c r="D49" s="2">
        <v>0.129</v>
      </c>
      <c r="E49" s="2">
        <v>3.2000000000000001E-2</v>
      </c>
      <c r="N49" s="2">
        <f t="shared" si="47"/>
        <v>13</v>
      </c>
      <c r="P49" s="3">
        <f t="shared" si="40"/>
        <v>1.431865599999999E-3</v>
      </c>
      <c r="T49" s="2">
        <f t="shared" si="34"/>
        <v>43</v>
      </c>
      <c r="V49" s="3">
        <f t="shared" si="6"/>
        <v>3.5999999999992069E-7</v>
      </c>
      <c r="Z49" s="2">
        <f t="shared" si="35"/>
        <v>43</v>
      </c>
      <c r="AB49" s="3">
        <f t="shared" si="7"/>
        <v>5.7696040000000063E-4</v>
      </c>
      <c r="AF49" s="2">
        <f t="shared" si="36"/>
        <v>43</v>
      </c>
      <c r="AH49" s="3">
        <f t="shared" si="8"/>
        <v>6.2499999999875205E-8</v>
      </c>
      <c r="AM49" s="2">
        <f t="shared" si="37"/>
        <v>43</v>
      </c>
      <c r="AO49" s="3">
        <f t="shared" si="43"/>
        <v>2.0884900000002704E-5</v>
      </c>
      <c r="AT49" s="2">
        <f t="shared" si="38"/>
        <v>43</v>
      </c>
      <c r="AV49" s="3">
        <f t="shared" si="44"/>
        <v>8.6200960000000146E-4</v>
      </c>
      <c r="AZ49" s="2">
        <f t="shared" si="39"/>
        <v>43</v>
      </c>
      <c r="BB49" s="3">
        <f t="shared" si="45"/>
        <v>1.5840399999999978E-5</v>
      </c>
    </row>
    <row r="50" spans="1:54" ht="15.75" thickBot="1" x14ac:dyDescent="0.3">
      <c r="A50" s="2">
        <f t="shared" si="0"/>
        <v>48</v>
      </c>
      <c r="B50" s="2">
        <v>0.77800000000000002</v>
      </c>
      <c r="C50" s="2">
        <v>0.56899999999999995</v>
      </c>
      <c r="D50" s="2">
        <v>0.246</v>
      </c>
      <c r="E50" s="2">
        <v>0.113</v>
      </c>
      <c r="N50" s="2">
        <f t="shared" si="47"/>
        <v>14</v>
      </c>
      <c r="P50" s="3">
        <f t="shared" si="40"/>
        <v>1.4745599999999651E-5</v>
      </c>
      <c r="T50" s="2">
        <f t="shared" si="34"/>
        <v>44</v>
      </c>
      <c r="V50" s="3">
        <f t="shared" si="6"/>
        <v>3.4595999999999813E-4</v>
      </c>
      <c r="Z50" s="2">
        <f t="shared" si="35"/>
        <v>44</v>
      </c>
      <c r="AB50" s="3">
        <f t="shared" si="7"/>
        <v>6.2400040000000013E-4</v>
      </c>
      <c r="AF50" s="2">
        <f t="shared" si="36"/>
        <v>44</v>
      </c>
      <c r="AH50" s="3">
        <f t="shared" si="8"/>
        <v>3.1506250000000945E-4</v>
      </c>
      <c r="AM50" s="2">
        <f t="shared" si="37"/>
        <v>44</v>
      </c>
      <c r="AO50" s="3">
        <f t="shared" si="43"/>
        <v>1.812204900000028E-3</v>
      </c>
      <c r="AT50" s="2">
        <f t="shared" si="38"/>
        <v>44</v>
      </c>
      <c r="AV50" s="3">
        <f t="shared" si="44"/>
        <v>3.8572959999999963E-4</v>
      </c>
      <c r="AZ50" s="2">
        <f t="shared" si="39"/>
        <v>44</v>
      </c>
      <c r="BB50" s="3">
        <f t="shared" si="45"/>
        <v>2.5200399999999966E-5</v>
      </c>
    </row>
    <row r="51" spans="1:54" ht="15.75" thickBot="1" x14ac:dyDescent="0.3">
      <c r="A51" s="2">
        <f t="shared" si="0"/>
        <v>49</v>
      </c>
      <c r="B51" s="2">
        <v>0.79400000000000004</v>
      </c>
      <c r="C51" s="2">
        <v>0.59399999999999997</v>
      </c>
      <c r="D51" s="2">
        <v>0.23300000000000001</v>
      </c>
      <c r="E51" s="2">
        <v>8.5000000000000006E-2</v>
      </c>
      <c r="I51" s="24" t="s">
        <v>47</v>
      </c>
      <c r="N51" s="2">
        <f t="shared" si="47"/>
        <v>15</v>
      </c>
      <c r="P51" s="3">
        <f t="shared" si="40"/>
        <v>8.3905599999999016E-5</v>
      </c>
      <c r="T51" s="2">
        <f t="shared" si="34"/>
        <v>45</v>
      </c>
      <c r="V51" s="3">
        <f t="shared" si="6"/>
        <v>3.0276000000000288E-4</v>
      </c>
      <c r="Z51" s="2">
        <f t="shared" si="35"/>
        <v>45</v>
      </c>
      <c r="AB51" s="3">
        <f t="shared" si="7"/>
        <v>1.3928720400000004E-2</v>
      </c>
      <c r="AF51" s="2">
        <f t="shared" si="36"/>
        <v>45</v>
      </c>
      <c r="AH51" s="3">
        <f t="shared" si="8"/>
        <v>3.3306249999999146E-4</v>
      </c>
      <c r="AM51" s="2">
        <f t="shared" si="37"/>
        <v>45</v>
      </c>
      <c r="AO51" s="3">
        <f t="shared" si="43"/>
        <v>7.1064899999993337E-5</v>
      </c>
      <c r="AT51" s="2">
        <f t="shared" si="38"/>
        <v>45</v>
      </c>
      <c r="AV51" s="3">
        <f t="shared" si="44"/>
        <v>1.5217689600000006E-2</v>
      </c>
      <c r="AZ51" s="2">
        <f t="shared" si="39"/>
        <v>45</v>
      </c>
      <c r="BB51" s="3">
        <f t="shared" si="45"/>
        <v>2.0158320399999999E-2</v>
      </c>
    </row>
    <row r="52" spans="1:54" ht="15.75" thickBot="1" x14ac:dyDescent="0.3">
      <c r="A52" s="2">
        <f t="shared" si="0"/>
        <v>50</v>
      </c>
      <c r="B52" s="2">
        <v>0.79300000000000004</v>
      </c>
      <c r="C52" s="2">
        <v>0.57299999999999995</v>
      </c>
      <c r="D52" s="2">
        <v>0.216</v>
      </c>
      <c r="E52" s="2">
        <v>7.6999999999999999E-2</v>
      </c>
      <c r="N52" s="2">
        <f t="shared" si="47"/>
        <v>16</v>
      </c>
      <c r="P52" s="3">
        <f t="shared" si="40"/>
        <v>4.9106559999999809E-4</v>
      </c>
      <c r="T52" s="2">
        <f t="shared" si="34"/>
        <v>46</v>
      </c>
      <c r="V52" s="3">
        <f t="shared" si="6"/>
        <v>1.7139599999999994E-3</v>
      </c>
      <c r="Z52" s="2">
        <f t="shared" si="35"/>
        <v>46</v>
      </c>
      <c r="AB52" s="3">
        <f t="shared" si="7"/>
        <v>1.0040040000000003E-4</v>
      </c>
      <c r="AF52" s="2">
        <f t="shared" si="36"/>
        <v>46</v>
      </c>
      <c r="AH52" s="3">
        <f t="shared" si="8"/>
        <v>1.7850624999999727E-3</v>
      </c>
      <c r="AM52" s="2">
        <f t="shared" si="37"/>
        <v>46</v>
      </c>
      <c r="AO52" s="3">
        <f t="shared" si="43"/>
        <v>2.345464899999965E-3</v>
      </c>
      <c r="AT52" s="2">
        <f t="shared" si="38"/>
        <v>46</v>
      </c>
      <c r="AV52" s="3">
        <f t="shared" si="44"/>
        <v>2.3592960000000038E-4</v>
      </c>
      <c r="AZ52" s="2">
        <f t="shared" si="39"/>
        <v>46</v>
      </c>
      <c r="BB52" s="3">
        <f t="shared" si="45"/>
        <v>1.2056040000000008E-4</v>
      </c>
    </row>
    <row r="53" spans="1:54" ht="15.75" thickBot="1" x14ac:dyDescent="0.3">
      <c r="A53" s="2">
        <f t="shared" si="0"/>
        <v>51</v>
      </c>
      <c r="B53" s="2">
        <v>0.76500000000000001</v>
      </c>
      <c r="C53" s="2">
        <v>0.52400000000000002</v>
      </c>
      <c r="D53" s="2">
        <v>0.158</v>
      </c>
      <c r="E53" s="2">
        <v>3.6999999999999998E-2</v>
      </c>
      <c r="G53" s="1" t="s">
        <v>7</v>
      </c>
      <c r="H53" s="1" t="s">
        <v>34</v>
      </c>
      <c r="I53" s="1" t="s">
        <v>35</v>
      </c>
      <c r="J53" s="1" t="s">
        <v>37</v>
      </c>
      <c r="N53" s="2">
        <f t="shared" si="47"/>
        <v>17</v>
      </c>
      <c r="P53" s="3">
        <f t="shared" si="40"/>
        <v>2.6625599999999405E-5</v>
      </c>
      <c r="T53" s="2">
        <f t="shared" si="34"/>
        <v>47</v>
      </c>
      <c r="V53" s="3">
        <f t="shared" si="6"/>
        <v>1.7305599999999975E-3</v>
      </c>
      <c r="Z53" s="2">
        <f t="shared" si="35"/>
        <v>47</v>
      </c>
      <c r="AB53" s="3">
        <f t="shared" si="7"/>
        <v>6.5577603999999994E-3</v>
      </c>
      <c r="AF53" s="2">
        <f t="shared" si="36"/>
        <v>47</v>
      </c>
      <c r="AH53" s="3">
        <f t="shared" si="8"/>
        <v>1.6605625000000233E-3</v>
      </c>
      <c r="AM53" s="2">
        <f t="shared" si="37"/>
        <v>47</v>
      </c>
      <c r="AO53" s="3">
        <f t="shared" si="43"/>
        <v>1.6459249000000265E-3</v>
      </c>
      <c r="AT53" s="2">
        <f t="shared" si="38"/>
        <v>47</v>
      </c>
      <c r="AV53" s="3">
        <f t="shared" si="44"/>
        <v>5.7214095999999978E-3</v>
      </c>
      <c r="AZ53" s="2">
        <f t="shared" si="39"/>
        <v>47</v>
      </c>
      <c r="BB53" s="3">
        <f t="shared" si="45"/>
        <v>1.6016004E-3</v>
      </c>
    </row>
    <row r="54" spans="1:54" x14ac:dyDescent="0.25">
      <c r="A54" s="2">
        <f t="shared" si="0"/>
        <v>52</v>
      </c>
      <c r="B54" s="2">
        <v>0.81200000000000006</v>
      </c>
      <c r="C54" s="2">
        <v>0.59699999999999998</v>
      </c>
      <c r="D54" s="2">
        <v>0.22700000000000001</v>
      </c>
      <c r="E54" s="2">
        <v>7.1999999999999995E-2</v>
      </c>
      <c r="G54" s="3">
        <v>1</v>
      </c>
      <c r="H54" s="3">
        <f>SUM(E3:E12)/$I$2</f>
        <v>6.7999999999999991E-2</v>
      </c>
      <c r="I54" s="3">
        <f>(E3-$H$54)^2</f>
        <v>9.9999999999999761E-5</v>
      </c>
      <c r="J54" s="3">
        <f>SUM(I54:I63)/($I$2-1)</f>
        <v>3.9844444444444438E-4</v>
      </c>
      <c r="N54" s="2">
        <f t="shared" si="47"/>
        <v>18</v>
      </c>
      <c r="P54" s="3">
        <f t="shared" si="40"/>
        <v>3.2978559999999834E-4</v>
      </c>
      <c r="T54" s="2">
        <f t="shared" si="34"/>
        <v>48</v>
      </c>
      <c r="V54" s="3">
        <f t="shared" si="6"/>
        <v>4.3559999999999197E-5</v>
      </c>
      <c r="Z54" s="2">
        <f t="shared" si="35"/>
        <v>48</v>
      </c>
      <c r="AB54" s="3">
        <f t="shared" si="7"/>
        <v>1.2974403999999997E-3</v>
      </c>
      <c r="AF54" s="2">
        <f t="shared" si="36"/>
        <v>48</v>
      </c>
      <c r="AH54" s="3">
        <f t="shared" si="8"/>
        <v>3.3062500000002931E-5</v>
      </c>
      <c r="AM54" s="2">
        <f t="shared" si="37"/>
        <v>48</v>
      </c>
      <c r="AO54" s="3">
        <f t="shared" si="43"/>
        <v>1.1764899999997255E-5</v>
      </c>
      <c r="AT54" s="2">
        <f t="shared" si="38"/>
        <v>48</v>
      </c>
      <c r="AV54" s="3">
        <f t="shared" si="44"/>
        <v>1.7106496000000007E-3</v>
      </c>
      <c r="AZ54" s="2">
        <f t="shared" si="39"/>
        <v>48</v>
      </c>
      <c r="BB54" s="3">
        <f t="shared" si="45"/>
        <v>1.6793604000000001E-3</v>
      </c>
    </row>
    <row r="55" spans="1:54" x14ac:dyDescent="0.25">
      <c r="A55" s="2">
        <f t="shared" si="0"/>
        <v>53</v>
      </c>
      <c r="B55" s="2">
        <v>0.80800000000000005</v>
      </c>
      <c r="C55" s="2">
        <v>0.54800000000000004</v>
      </c>
      <c r="D55" s="2">
        <v>0.17199999999999999</v>
      </c>
      <c r="E55" s="2">
        <v>0.03</v>
      </c>
      <c r="G55" s="2">
        <f>G54+1</f>
        <v>2</v>
      </c>
      <c r="I55" s="3">
        <f t="shared" ref="I55:I63" si="48">(E4-$H$54)^2</f>
        <v>1.2250000000000002E-3</v>
      </c>
      <c r="N55" s="2">
        <f t="shared" si="47"/>
        <v>19</v>
      </c>
      <c r="P55" s="3">
        <f t="shared" si="40"/>
        <v>8.0655999999997369E-6</v>
      </c>
      <c r="T55" s="2">
        <f t="shared" si="34"/>
        <v>49</v>
      </c>
      <c r="V55" s="3">
        <f t="shared" si="6"/>
        <v>8.8360000000001411E-5</v>
      </c>
      <c r="Z55" s="2">
        <f t="shared" si="35"/>
        <v>49</v>
      </c>
      <c r="AB55" s="3">
        <f t="shared" si="7"/>
        <v>5.2992040000000059E-4</v>
      </c>
      <c r="AF55" s="2">
        <f t="shared" si="36"/>
        <v>49</v>
      </c>
      <c r="AH55" s="3">
        <f t="shared" si="8"/>
        <v>1.0506249999999507E-4</v>
      </c>
      <c r="AM55" s="2">
        <f t="shared" si="37"/>
        <v>49</v>
      </c>
      <c r="AO55" s="3">
        <f t="shared" si="43"/>
        <v>8.0826489999997857E-4</v>
      </c>
      <c r="AT55" s="2">
        <f t="shared" si="38"/>
        <v>49</v>
      </c>
      <c r="AV55" s="3">
        <f t="shared" si="44"/>
        <v>8.0428960000000131E-4</v>
      </c>
      <c r="AZ55" s="2">
        <f t="shared" si="39"/>
        <v>49</v>
      </c>
      <c r="BB55" s="3">
        <f t="shared" si="45"/>
        <v>1.6848040000000015E-4</v>
      </c>
    </row>
    <row r="56" spans="1:54" x14ac:dyDescent="0.25">
      <c r="A56" s="2">
        <f t="shared" si="0"/>
        <v>54</v>
      </c>
      <c r="B56" s="2">
        <v>0.748</v>
      </c>
      <c r="C56" s="2">
        <v>0.53200000000000003</v>
      </c>
      <c r="D56" s="2">
        <v>0.14699999999999999</v>
      </c>
      <c r="E56" s="2">
        <v>4.2000000000000003E-2</v>
      </c>
      <c r="G56" s="2">
        <f t="shared" ref="G56:G62" si="49">G55+1</f>
        <v>3</v>
      </c>
      <c r="I56" s="3">
        <f t="shared" si="48"/>
        <v>3.6099999999999961E-4</v>
      </c>
      <c r="N56" s="2">
        <f>N55+1</f>
        <v>20</v>
      </c>
      <c r="P56" s="3">
        <f t="shared" si="40"/>
        <v>1.4745599999999651E-5</v>
      </c>
      <c r="T56" s="2">
        <f t="shared" si="34"/>
        <v>50</v>
      </c>
      <c r="V56" s="3">
        <f t="shared" si="6"/>
        <v>7.0560000000001249E-5</v>
      </c>
      <c r="Z56" s="2">
        <f t="shared" si="35"/>
        <v>50</v>
      </c>
      <c r="AB56" s="3">
        <f t="shared" si="7"/>
        <v>3.6240399999999972E-5</v>
      </c>
      <c r="AF56" s="2">
        <f t="shared" si="36"/>
        <v>50</v>
      </c>
      <c r="AH56" s="3">
        <f t="shared" si="8"/>
        <v>8.5562499999995527E-5</v>
      </c>
      <c r="AM56" s="2">
        <f t="shared" si="37"/>
        <v>50</v>
      </c>
      <c r="AO56" s="3">
        <f t="shared" si="43"/>
        <v>5.5204899999994109E-5</v>
      </c>
      <c r="AT56" s="2">
        <f t="shared" si="38"/>
        <v>50</v>
      </c>
      <c r="AV56" s="3">
        <f t="shared" si="44"/>
        <v>1.2904960000000021E-4</v>
      </c>
      <c r="AZ56" s="2">
        <f t="shared" si="39"/>
        <v>50</v>
      </c>
      <c r="BB56" s="3">
        <f t="shared" si="45"/>
        <v>2.4800399999999984E-5</v>
      </c>
    </row>
    <row r="57" spans="1:54" x14ac:dyDescent="0.25">
      <c r="A57" s="2">
        <f t="shared" si="0"/>
        <v>55</v>
      </c>
      <c r="B57" s="2">
        <v>0.75700000000000001</v>
      </c>
      <c r="C57" s="2">
        <v>0.56799999999999995</v>
      </c>
      <c r="D57" s="2">
        <v>0.24</v>
      </c>
      <c r="E57" s="2">
        <v>0.09</v>
      </c>
      <c r="G57" s="2">
        <f t="shared" si="49"/>
        <v>4</v>
      </c>
      <c r="I57" s="3">
        <f t="shared" si="48"/>
        <v>7.289999999999994E-4</v>
      </c>
      <c r="N57" s="2">
        <f t="shared" ref="N57:N59" si="50">N56+1</f>
        <v>21</v>
      </c>
      <c r="P57" s="3">
        <f t="shared" si="40"/>
        <v>5.1609856000000018E-3</v>
      </c>
      <c r="AF57" s="2">
        <f t="shared" si="36"/>
        <v>51</v>
      </c>
      <c r="AH57" s="3">
        <f t="shared" si="8"/>
        <v>3.5156250000001002E-4</v>
      </c>
      <c r="AM57" s="2">
        <f t="shared" si="37"/>
        <v>51</v>
      </c>
      <c r="AO57" s="3">
        <f t="shared" si="43"/>
        <v>1.7280649000000273E-3</v>
      </c>
      <c r="AT57" s="2">
        <f t="shared" si="38"/>
        <v>51</v>
      </c>
      <c r="AV57" s="3">
        <f t="shared" si="44"/>
        <v>2.1752895999999989E-3</v>
      </c>
      <c r="AZ57" s="2">
        <f t="shared" si="39"/>
        <v>51</v>
      </c>
      <c r="BB57" s="3">
        <f t="shared" si="45"/>
        <v>1.2264004000000002E-3</v>
      </c>
    </row>
    <row r="58" spans="1:54" x14ac:dyDescent="0.25">
      <c r="A58" s="2">
        <f t="shared" si="0"/>
        <v>56</v>
      </c>
      <c r="B58" s="2">
        <v>0.78300000000000003</v>
      </c>
      <c r="C58" s="2">
        <v>0.56899999999999995</v>
      </c>
      <c r="D58" s="2">
        <v>0.222</v>
      </c>
      <c r="E58" s="2">
        <v>6.6000000000000003E-2</v>
      </c>
      <c r="G58" s="2">
        <f t="shared" si="49"/>
        <v>5</v>
      </c>
      <c r="I58" s="3">
        <f t="shared" si="48"/>
        <v>2.8899999999999981E-4</v>
      </c>
      <c r="N58" s="2">
        <f t="shared" si="50"/>
        <v>22</v>
      </c>
      <c r="P58" s="3">
        <f t="shared" si="40"/>
        <v>1.3075455999999978E-3</v>
      </c>
      <c r="AF58" s="2">
        <f t="shared" si="36"/>
        <v>52</v>
      </c>
      <c r="AH58" s="3">
        <f t="shared" si="8"/>
        <v>7.9806249999998726E-4</v>
      </c>
      <c r="AM58" s="2">
        <f t="shared" si="37"/>
        <v>52</v>
      </c>
      <c r="AO58" s="3">
        <f t="shared" si="43"/>
        <v>9.8784489999997633E-4</v>
      </c>
      <c r="AT58" s="2">
        <f t="shared" si="38"/>
        <v>52</v>
      </c>
      <c r="AV58" s="3">
        <f t="shared" si="44"/>
        <v>4.9996960000000081E-4</v>
      </c>
      <c r="AZ58" s="2">
        <f t="shared" si="39"/>
        <v>52</v>
      </c>
      <c r="BB58" s="3">
        <f t="shared" si="45"/>
        <v>4.0000000000024496E-10</v>
      </c>
    </row>
    <row r="59" spans="1:54" ht="15.75" thickBot="1" x14ac:dyDescent="0.3">
      <c r="A59" s="2">
        <f t="shared" si="0"/>
        <v>57</v>
      </c>
      <c r="B59" s="2">
        <v>0.78400000000000003</v>
      </c>
      <c r="C59" s="2">
        <v>0.56899999999999995</v>
      </c>
      <c r="D59" s="2">
        <v>0.221</v>
      </c>
      <c r="E59" s="2">
        <v>5.6000000000000001E-2</v>
      </c>
      <c r="G59" s="2">
        <f t="shared" si="49"/>
        <v>6</v>
      </c>
      <c r="I59" s="3">
        <f t="shared" si="48"/>
        <v>2.250000000000004E-4</v>
      </c>
      <c r="N59" s="2">
        <f t="shared" si="50"/>
        <v>23</v>
      </c>
      <c r="P59" s="3">
        <f t="shared" si="40"/>
        <v>1.4786559999999875E-4</v>
      </c>
      <c r="AF59" s="2">
        <f t="shared" si="36"/>
        <v>53</v>
      </c>
      <c r="AH59" s="3">
        <f t="shared" si="8"/>
        <v>5.8806249999998888E-4</v>
      </c>
      <c r="AM59" s="2">
        <f t="shared" si="37"/>
        <v>53</v>
      </c>
      <c r="AO59" s="3">
        <f t="shared" si="43"/>
        <v>3.087049000000108E-4</v>
      </c>
      <c r="AT59" s="2">
        <f t="shared" si="38"/>
        <v>53</v>
      </c>
      <c r="AV59" s="3">
        <f t="shared" si="44"/>
        <v>1.0653696000000002E-3</v>
      </c>
      <c r="AZ59" s="2">
        <f t="shared" si="39"/>
        <v>53</v>
      </c>
      <c r="BB59" s="3">
        <f t="shared" si="45"/>
        <v>1.7656804000000001E-3</v>
      </c>
    </row>
    <row r="60" spans="1:54" ht="15.75" thickBot="1" x14ac:dyDescent="0.3">
      <c r="A60" s="2">
        <f t="shared" si="0"/>
        <v>58</v>
      </c>
      <c r="B60" s="2">
        <v>0.748</v>
      </c>
      <c r="C60" s="2">
        <v>0.55900000000000005</v>
      </c>
      <c r="D60" s="2">
        <v>0.17599999999999999</v>
      </c>
      <c r="E60" s="2">
        <v>6.4000000000000001E-2</v>
      </c>
      <c r="G60" s="2">
        <f t="shared" si="49"/>
        <v>7</v>
      </c>
      <c r="I60" s="3">
        <f t="shared" si="48"/>
        <v>9.9999999999999761E-5</v>
      </c>
      <c r="N60" s="2">
        <f>N59+1</f>
        <v>24</v>
      </c>
      <c r="P60" s="3">
        <f t="shared" si="40"/>
        <v>9.709455999999979E-4</v>
      </c>
      <c r="V60" s="24" t="s">
        <v>45</v>
      </c>
      <c r="AB60" s="24" t="s">
        <v>47</v>
      </c>
      <c r="AF60" s="2">
        <f t="shared" si="36"/>
        <v>54</v>
      </c>
      <c r="AH60" s="3">
        <f t="shared" si="8"/>
        <v>1.2780625000000201E-3</v>
      </c>
      <c r="AM60" s="2">
        <f t="shared" si="37"/>
        <v>54</v>
      </c>
      <c r="AO60" s="3">
        <f t="shared" si="43"/>
        <v>1.1269449000000215E-3</v>
      </c>
      <c r="AT60" s="2">
        <f t="shared" si="38"/>
        <v>54</v>
      </c>
      <c r="AV60" s="3">
        <f t="shared" si="44"/>
        <v>3.3223695999999997E-3</v>
      </c>
      <c r="AZ60" s="2">
        <f t="shared" si="39"/>
        <v>54</v>
      </c>
      <c r="BB60" s="3">
        <f t="shared" si="45"/>
        <v>9.0120039999999992E-4</v>
      </c>
    </row>
    <row r="61" spans="1:54" ht="15.75" thickBot="1" x14ac:dyDescent="0.3">
      <c r="A61" s="2">
        <f t="shared" si="0"/>
        <v>59</v>
      </c>
      <c r="B61" s="2">
        <v>0.76500000000000001</v>
      </c>
      <c r="C61" s="2">
        <v>0.54800000000000004</v>
      </c>
      <c r="D61" s="2">
        <v>0.183</v>
      </c>
      <c r="E61" s="2">
        <v>5.6000000000000001E-2</v>
      </c>
      <c r="G61" s="2">
        <f t="shared" si="49"/>
        <v>8</v>
      </c>
      <c r="I61" s="3">
        <f t="shared" si="48"/>
        <v>1.9600000000000035E-4</v>
      </c>
      <c r="N61" s="2">
        <f t="shared" ref="N61" si="51">N60+1</f>
        <v>25</v>
      </c>
      <c r="P61" s="3">
        <f t="shared" si="40"/>
        <v>1.7774655999999978E-3</v>
      </c>
      <c r="AF61" s="2">
        <f t="shared" si="36"/>
        <v>55</v>
      </c>
      <c r="AH61" s="3">
        <f t="shared" si="8"/>
        <v>7.1556250000001469E-4</v>
      </c>
      <c r="AM61" s="2">
        <f t="shared" si="37"/>
        <v>55</v>
      </c>
      <c r="AO61" s="3">
        <f t="shared" si="43"/>
        <v>5.9048999999980518E-6</v>
      </c>
      <c r="AT61" s="2">
        <f t="shared" si="38"/>
        <v>55</v>
      </c>
      <c r="AV61" s="3">
        <f t="shared" si="44"/>
        <v>1.2503296000000001E-3</v>
      </c>
      <c r="AZ61" s="2">
        <f t="shared" si="39"/>
        <v>55</v>
      </c>
      <c r="BB61" s="3">
        <f t="shared" si="45"/>
        <v>3.2328039999999987E-4</v>
      </c>
    </row>
    <row r="62" spans="1:54" ht="15.75" thickBot="1" x14ac:dyDescent="0.3">
      <c r="A62" s="2">
        <f t="shared" si="0"/>
        <v>60</v>
      </c>
      <c r="B62" s="2">
        <v>0.79900000000000004</v>
      </c>
      <c r="C62" s="2">
        <v>0.58799999999999997</v>
      </c>
      <c r="D62" s="2">
        <v>0.223</v>
      </c>
      <c r="E62" s="2">
        <v>7.6999999999999999E-2</v>
      </c>
      <c r="G62" s="2">
        <f t="shared" si="49"/>
        <v>9</v>
      </c>
      <c r="I62" s="3">
        <f t="shared" si="48"/>
        <v>1.9259299443872359E-34</v>
      </c>
      <c r="T62" s="1" t="s">
        <v>7</v>
      </c>
      <c r="U62" s="1" t="s">
        <v>34</v>
      </c>
      <c r="V62" s="1" t="s">
        <v>35</v>
      </c>
      <c r="W62" s="1" t="s">
        <v>37</v>
      </c>
      <c r="Z62" s="1" t="s">
        <v>7</v>
      </c>
      <c r="AA62" s="1" t="s">
        <v>34</v>
      </c>
      <c r="AB62" s="1" t="s">
        <v>35</v>
      </c>
      <c r="AC62" s="1" t="s">
        <v>37</v>
      </c>
      <c r="AF62" s="2">
        <f t="shared" si="36"/>
        <v>56</v>
      </c>
      <c r="AH62" s="3">
        <f t="shared" si="8"/>
        <v>5.6250000000037567E-7</v>
      </c>
      <c r="AM62" s="2">
        <f t="shared" si="37"/>
        <v>56</v>
      </c>
      <c r="AO62" s="3">
        <f t="shared" si="43"/>
        <v>1.1764899999997255E-5</v>
      </c>
      <c r="AT62" s="2">
        <f t="shared" si="38"/>
        <v>56</v>
      </c>
      <c r="AV62" s="3">
        <f t="shared" si="44"/>
        <v>3.0136960000000048E-4</v>
      </c>
      <c r="AZ62" s="2">
        <f t="shared" si="39"/>
        <v>56</v>
      </c>
      <c r="BB62" s="3">
        <f t="shared" si="45"/>
        <v>3.6240399999999972E-5</v>
      </c>
    </row>
    <row r="63" spans="1:54" ht="15.75" thickBot="1" x14ac:dyDescent="0.3">
      <c r="A63" s="2">
        <f t="shared" si="0"/>
        <v>61</v>
      </c>
      <c r="B63" s="2">
        <v>0.77900000000000003</v>
      </c>
      <c r="C63" s="2">
        <v>0.54600000000000004</v>
      </c>
      <c r="D63" s="2">
        <v>0.152</v>
      </c>
      <c r="E63" s="2">
        <v>3.4000000000000002E-2</v>
      </c>
      <c r="G63" s="2">
        <f>G62+1</f>
        <v>10</v>
      </c>
      <c r="I63" s="3">
        <f t="shared" si="48"/>
        <v>3.610000000000001E-4</v>
      </c>
      <c r="T63" s="3">
        <v>1</v>
      </c>
      <c r="U63" s="3">
        <f>SUM(C3:C52)/$Z$2</f>
        <v>0.56123999999999996</v>
      </c>
      <c r="V63" s="3">
        <f>(C3-$U$63)^2</f>
        <v>2.4837759999999986E-4</v>
      </c>
      <c r="W63" s="3">
        <f>SUM(V63:V112)/($Z$2-1)</f>
        <v>9.6406367346938695E-4</v>
      </c>
      <c r="Z63" s="3">
        <v>1</v>
      </c>
      <c r="AA63" s="3">
        <f>SUM(E3:E52)/$Z$2</f>
        <v>7.7579999999999996E-2</v>
      </c>
      <c r="AB63" s="3">
        <f>(E3-$AA$63)^2</f>
        <v>3.8337639999999975E-4</v>
      </c>
      <c r="AC63" s="3">
        <f>SUM(AB63:AB112)/($Z$2-1)</f>
        <v>1.6163710204081631E-3</v>
      </c>
      <c r="AF63" s="2">
        <f t="shared" si="36"/>
        <v>57</v>
      </c>
      <c r="AH63" s="3">
        <f t="shared" si="8"/>
        <v>6.2499999999875205E-8</v>
      </c>
      <c r="AM63" s="2">
        <f t="shared" si="37"/>
        <v>57</v>
      </c>
      <c r="AO63" s="3">
        <f t="shared" si="43"/>
        <v>1.1764899999997255E-5</v>
      </c>
      <c r="AT63" s="2">
        <f t="shared" si="38"/>
        <v>57</v>
      </c>
      <c r="AV63" s="3">
        <f t="shared" si="44"/>
        <v>2.6764960000000043E-4</v>
      </c>
      <c r="AZ63" s="2">
        <f t="shared" si="39"/>
        <v>57</v>
      </c>
      <c r="BB63" s="3">
        <f t="shared" si="45"/>
        <v>2.5664040000000001E-4</v>
      </c>
    </row>
    <row r="64" spans="1:54" ht="15.75" thickBot="1" x14ac:dyDescent="0.3">
      <c r="A64" s="2">
        <f t="shared" si="0"/>
        <v>62</v>
      </c>
      <c r="B64" s="2">
        <v>0.80100000000000005</v>
      </c>
      <c r="C64" s="2">
        <v>0.59099999999999997</v>
      </c>
      <c r="D64" s="2">
        <v>0.2</v>
      </c>
      <c r="E64" s="2">
        <v>5.6000000000000001E-2</v>
      </c>
      <c r="P64" s="24" t="s">
        <v>46</v>
      </c>
      <c r="T64" s="2">
        <f>T63+1</f>
        <v>2</v>
      </c>
      <c r="V64" s="3">
        <f t="shared" ref="V64:V112" si="52">(C4-$U$63)^2</f>
        <v>3.8937599999998907E-5</v>
      </c>
      <c r="Z64" s="2">
        <f>Z63+1</f>
        <v>2</v>
      </c>
      <c r="AB64" s="3">
        <f t="shared" ref="AB64:AB112" si="53">(E4-$AA$63)^2</f>
        <v>6.4617639999999985E-4</v>
      </c>
      <c r="AF64" s="2">
        <f t="shared" si="36"/>
        <v>58</v>
      </c>
      <c r="AH64" s="3">
        <f t="shared" si="8"/>
        <v>1.2780625000000201E-3</v>
      </c>
      <c r="AM64" s="2">
        <f t="shared" si="37"/>
        <v>58</v>
      </c>
      <c r="AO64" s="3">
        <f t="shared" si="43"/>
        <v>4.3164900000003914E-5</v>
      </c>
      <c r="AT64" s="2">
        <f t="shared" si="38"/>
        <v>58</v>
      </c>
      <c r="AV64" s="3">
        <f t="shared" si="44"/>
        <v>8.2024959999999988E-4</v>
      </c>
      <c r="AZ64" s="2">
        <f t="shared" si="39"/>
        <v>58</v>
      </c>
      <c r="BB64" s="3">
        <f t="shared" si="45"/>
        <v>6.4320399999999995E-5</v>
      </c>
    </row>
    <row r="65" spans="1:54" ht="15.75" thickBot="1" x14ac:dyDescent="0.3">
      <c r="A65" s="2">
        <f t="shared" si="0"/>
        <v>63</v>
      </c>
      <c r="B65" s="2">
        <v>0.76400000000000001</v>
      </c>
      <c r="C65" s="2">
        <v>0.58099999999999996</v>
      </c>
      <c r="D65" s="2">
        <v>0.182</v>
      </c>
      <c r="E65" s="2">
        <v>5.7000000000000002E-2</v>
      </c>
      <c r="T65" s="2">
        <f t="shared" ref="T65:T71" si="54">T64+1</f>
        <v>3</v>
      </c>
      <c r="V65" s="3">
        <f t="shared" si="52"/>
        <v>8.5497759999999601E-4</v>
      </c>
      <c r="Z65" s="2">
        <f t="shared" ref="Z65:Z71" si="55">Z64+1</f>
        <v>3</v>
      </c>
      <c r="AB65" s="3">
        <f t="shared" si="53"/>
        <v>8.1681639999999964E-4</v>
      </c>
      <c r="AF65" s="2">
        <f t="shared" si="36"/>
        <v>59</v>
      </c>
      <c r="AH65" s="3">
        <f t="shared" si="8"/>
        <v>3.5156250000001002E-4</v>
      </c>
      <c r="AM65" s="2">
        <f t="shared" si="37"/>
        <v>59</v>
      </c>
      <c r="AO65" s="3">
        <f t="shared" si="43"/>
        <v>3.087049000000108E-4</v>
      </c>
      <c r="AT65" s="2">
        <f t="shared" si="38"/>
        <v>59</v>
      </c>
      <c r="AV65" s="3">
        <f t="shared" si="44"/>
        <v>4.682895999999997E-4</v>
      </c>
      <c r="AZ65" s="2">
        <f t="shared" si="39"/>
        <v>59</v>
      </c>
      <c r="BB65" s="3">
        <f t="shared" si="45"/>
        <v>2.5664040000000001E-4</v>
      </c>
    </row>
    <row r="66" spans="1:54" ht="15.75" thickBot="1" x14ac:dyDescent="0.3">
      <c r="A66" s="2">
        <f t="shared" si="0"/>
        <v>64</v>
      </c>
      <c r="B66" s="2">
        <v>0.76800000000000002</v>
      </c>
      <c r="C66" s="2">
        <v>0.59299999999999997</v>
      </c>
      <c r="D66" s="2">
        <v>0.19800000000000001</v>
      </c>
      <c r="E66" s="2">
        <v>7.0999999999999994E-2</v>
      </c>
      <c r="N66" s="1" t="s">
        <v>7</v>
      </c>
      <c r="O66" s="1" t="s">
        <v>34</v>
      </c>
      <c r="P66" s="1" t="s">
        <v>35</v>
      </c>
      <c r="Q66" s="1" t="s">
        <v>37</v>
      </c>
      <c r="T66" s="2">
        <f t="shared" si="54"/>
        <v>4</v>
      </c>
      <c r="V66" s="3">
        <f t="shared" si="52"/>
        <v>6.8853759999999633E-4</v>
      </c>
      <c r="Z66" s="2">
        <f t="shared" si="55"/>
        <v>4</v>
      </c>
      <c r="AB66" s="3">
        <f t="shared" si="53"/>
        <v>1.3380963999999997E-3</v>
      </c>
      <c r="AF66" s="2">
        <f t="shared" si="36"/>
        <v>60</v>
      </c>
      <c r="AH66" s="3">
        <f t="shared" si="8"/>
        <v>2.3256249999999278E-4</v>
      </c>
      <c r="AM66" s="2">
        <f t="shared" si="37"/>
        <v>60</v>
      </c>
      <c r="AO66" s="3">
        <f t="shared" si="43"/>
        <v>5.0310489999998284E-4</v>
      </c>
      <c r="AT66" s="2">
        <f t="shared" si="38"/>
        <v>60</v>
      </c>
      <c r="AV66" s="3">
        <f t="shared" si="44"/>
        <v>3.3708960000000058E-4</v>
      </c>
      <c r="AZ66" s="2">
        <f t="shared" si="39"/>
        <v>60</v>
      </c>
      <c r="BB66" s="3">
        <f t="shared" si="45"/>
        <v>2.4800399999999984E-5</v>
      </c>
    </row>
    <row r="67" spans="1:54" x14ac:dyDescent="0.25">
      <c r="A67" s="2">
        <f t="shared" si="0"/>
        <v>65</v>
      </c>
      <c r="B67" s="2">
        <v>0.76</v>
      </c>
      <c r="C67" s="2">
        <v>0.55500000000000005</v>
      </c>
      <c r="D67" s="2">
        <v>0.161</v>
      </c>
      <c r="E67" s="2">
        <v>3.1E-2</v>
      </c>
      <c r="N67" s="3">
        <v>1</v>
      </c>
      <c r="O67" s="3">
        <f>SUM(D3:D27)/$P$2</f>
        <v>0.20935999999999999</v>
      </c>
      <c r="P67" s="3">
        <f>(D3-$O$67)^2</f>
        <v>6.9889599999999643E-5</v>
      </c>
      <c r="Q67" s="3">
        <f>SUM(P67:P91)/($P$2-1)</f>
        <v>1.9095733333333335E-3</v>
      </c>
      <c r="T67" s="2">
        <f t="shared" si="54"/>
        <v>5</v>
      </c>
      <c r="V67" s="3">
        <f t="shared" si="52"/>
        <v>1.3133375999999956E-3</v>
      </c>
      <c r="Z67" s="2">
        <f t="shared" si="55"/>
        <v>5</v>
      </c>
      <c r="AB67" s="3">
        <f t="shared" si="53"/>
        <v>7.0649639999999995E-4</v>
      </c>
      <c r="AF67" s="2">
        <f t="shared" si="36"/>
        <v>61</v>
      </c>
      <c r="AH67" s="3">
        <f t="shared" si="8"/>
        <v>2.2562500000002412E-5</v>
      </c>
      <c r="AM67" s="2">
        <f t="shared" si="37"/>
        <v>61</v>
      </c>
      <c r="AO67" s="3">
        <f t="shared" si="43"/>
        <v>3.8298490000001213E-4</v>
      </c>
      <c r="AT67" s="2">
        <f t="shared" si="38"/>
        <v>61</v>
      </c>
      <c r="AV67" s="3">
        <f t="shared" si="44"/>
        <v>2.7709695999999992E-3</v>
      </c>
      <c r="AZ67" s="2">
        <f t="shared" si="39"/>
        <v>61</v>
      </c>
      <c r="BB67" s="3">
        <f t="shared" si="45"/>
        <v>1.4455204E-3</v>
      </c>
    </row>
    <row r="68" spans="1:54" x14ac:dyDescent="0.25">
      <c r="A68" s="2">
        <f t="shared" si="0"/>
        <v>66</v>
      </c>
      <c r="B68" s="2">
        <v>0.80300000000000005</v>
      </c>
      <c r="C68" s="2">
        <v>0.56699999999999995</v>
      </c>
      <c r="D68" s="2">
        <v>0.19500000000000001</v>
      </c>
      <c r="E68" s="2">
        <v>8.2000000000000003E-2</v>
      </c>
      <c r="N68" s="2">
        <f>N67+1</f>
        <v>2</v>
      </c>
      <c r="P68" s="3">
        <f t="shared" ref="P68:P91" si="56">(D4-$O$67)^2</f>
        <v>9.2929600000000182E-5</v>
      </c>
      <c r="T68" s="2">
        <f t="shared" si="54"/>
        <v>6</v>
      </c>
      <c r="V68" s="3">
        <f t="shared" si="52"/>
        <v>1.6281759999999985E-4</v>
      </c>
      <c r="Z68" s="2">
        <f t="shared" si="55"/>
        <v>6</v>
      </c>
      <c r="AB68" s="3">
        <f t="shared" si="53"/>
        <v>2.9376400000000087E-5</v>
      </c>
      <c r="AF68" s="2">
        <f t="shared" si="36"/>
        <v>62</v>
      </c>
      <c r="AH68" s="3">
        <f t="shared" si="8"/>
        <v>2.975624999999919E-4</v>
      </c>
      <c r="AM68" s="2">
        <f t="shared" si="37"/>
        <v>62</v>
      </c>
      <c r="AO68" s="3">
        <f t="shared" si="43"/>
        <v>6.466848999999807E-4</v>
      </c>
      <c r="AT68" s="2">
        <f t="shared" si="38"/>
        <v>62</v>
      </c>
      <c r="AV68" s="3">
        <f t="shared" si="44"/>
        <v>2.1529599999999791E-5</v>
      </c>
      <c r="AZ68" s="2">
        <f t="shared" si="39"/>
        <v>62</v>
      </c>
      <c r="BB68" s="3">
        <f t="shared" si="45"/>
        <v>2.5664040000000001E-4</v>
      </c>
    </row>
    <row r="69" spans="1:54" x14ac:dyDescent="0.25">
      <c r="A69" s="2">
        <f t="shared" ref="A69:A102" si="57">A68+1</f>
        <v>67</v>
      </c>
      <c r="B69" s="2">
        <v>0.76700000000000002</v>
      </c>
      <c r="C69" s="2">
        <v>0.54600000000000004</v>
      </c>
      <c r="D69" s="2">
        <v>0.183</v>
      </c>
      <c r="E69" s="2">
        <v>7.1999999999999995E-2</v>
      </c>
      <c r="N69" s="2">
        <f t="shared" ref="N69:N75" si="58">N68+1</f>
        <v>3</v>
      </c>
      <c r="P69" s="3">
        <f t="shared" si="56"/>
        <v>1.8800895999999984E-3</v>
      </c>
      <c r="T69" s="2">
        <f t="shared" si="54"/>
        <v>7</v>
      </c>
      <c r="V69" s="3">
        <f t="shared" si="52"/>
        <v>1.2418575999999957E-3</v>
      </c>
      <c r="Z69" s="2">
        <f t="shared" si="55"/>
        <v>7</v>
      </c>
      <c r="AB69" s="3">
        <f t="shared" si="53"/>
        <v>3.8337639999999975E-4</v>
      </c>
      <c r="AF69" s="2">
        <f t="shared" si="36"/>
        <v>63</v>
      </c>
      <c r="AH69" s="3">
        <f t="shared" si="8"/>
        <v>3.9006250000001057E-4</v>
      </c>
      <c r="AM69" s="2">
        <f t="shared" si="37"/>
        <v>63</v>
      </c>
      <c r="AO69" s="3">
        <f t="shared" si="43"/>
        <v>2.3808489999998798E-4</v>
      </c>
      <c r="AT69" s="2">
        <f t="shared" si="38"/>
        <v>63</v>
      </c>
      <c r="AV69" s="3">
        <f t="shared" si="44"/>
        <v>5.1256959999999971E-4</v>
      </c>
      <c r="AZ69" s="2">
        <f t="shared" si="39"/>
        <v>63</v>
      </c>
      <c r="BB69" s="3">
        <f t="shared" si="45"/>
        <v>2.2560039999999996E-4</v>
      </c>
    </row>
    <row r="70" spans="1:54" x14ac:dyDescent="0.25">
      <c r="A70" s="2">
        <f t="shared" si="57"/>
        <v>68</v>
      </c>
      <c r="B70" s="2">
        <v>0.80200000000000005</v>
      </c>
      <c r="C70" s="2">
        <v>0.56999999999999995</v>
      </c>
      <c r="D70" s="2">
        <v>0.218</v>
      </c>
      <c r="E70" s="2">
        <v>0.10299999999999999</v>
      </c>
      <c r="N70" s="2">
        <f t="shared" si="58"/>
        <v>4</v>
      </c>
      <c r="P70" s="3">
        <f t="shared" si="56"/>
        <v>1.3220496000000003E-3</v>
      </c>
      <c r="T70" s="2">
        <f t="shared" si="54"/>
        <v>8</v>
      </c>
      <c r="V70" s="3">
        <f t="shared" si="52"/>
        <v>1.4137599999999892E-5</v>
      </c>
      <c r="Z70" s="2">
        <f t="shared" si="55"/>
        <v>8</v>
      </c>
      <c r="AB70" s="3">
        <f t="shared" si="53"/>
        <v>1.9536400000000063E-5</v>
      </c>
      <c r="AF70" s="2">
        <f t="shared" si="36"/>
        <v>64</v>
      </c>
      <c r="AH70" s="3">
        <f t="shared" si="8"/>
        <v>2.4806250000000831E-4</v>
      </c>
      <c r="AM70" s="2">
        <f t="shared" si="37"/>
        <v>64</v>
      </c>
      <c r="AO70" s="3">
        <f t="shared" si="43"/>
        <v>7.5240489999997919E-4</v>
      </c>
      <c r="AT70" s="2">
        <f t="shared" si="38"/>
        <v>64</v>
      </c>
      <c r="AV70" s="3">
        <f t="shared" si="44"/>
        <v>4.4089599999999728E-5</v>
      </c>
      <c r="AZ70" s="2">
        <f t="shared" si="39"/>
        <v>64</v>
      </c>
      <c r="BB70" s="3">
        <f t="shared" si="45"/>
        <v>1.0404000000000142E-6</v>
      </c>
    </row>
    <row r="71" spans="1:54" x14ac:dyDescent="0.25">
      <c r="A71" s="2">
        <f t="shared" si="57"/>
        <v>69</v>
      </c>
      <c r="B71" s="2">
        <v>0.82</v>
      </c>
      <c r="C71" s="2">
        <v>0.60099999999999998</v>
      </c>
      <c r="D71" s="2">
        <v>0.26300000000000001</v>
      </c>
      <c r="E71" s="2">
        <v>9.5000000000000001E-2</v>
      </c>
      <c r="N71" s="2">
        <f t="shared" si="58"/>
        <v>5</v>
      </c>
      <c r="P71" s="3">
        <f t="shared" si="56"/>
        <v>2.6764959999999951E-4</v>
      </c>
      <c r="T71" s="2">
        <f t="shared" si="54"/>
        <v>9</v>
      </c>
      <c r="V71" s="3">
        <f t="shared" si="52"/>
        <v>9.1445759999999601E-4</v>
      </c>
      <c r="Z71" s="2">
        <f t="shared" si="55"/>
        <v>9</v>
      </c>
      <c r="AB71" s="3">
        <f t="shared" si="53"/>
        <v>9.1776399999999835E-5</v>
      </c>
      <c r="AF71" s="2">
        <f t="shared" si="36"/>
        <v>65</v>
      </c>
      <c r="AH71" s="3">
        <f t="shared" si="8"/>
        <v>5.640625000000129E-4</v>
      </c>
      <c r="AM71" s="2">
        <f t="shared" si="37"/>
        <v>65</v>
      </c>
      <c r="AO71" s="3">
        <f t="shared" ref="AO71:AO102" si="59">(C67-$AN$7)^2</f>
        <v>1.1172490000000637E-4</v>
      </c>
      <c r="AT71" s="2">
        <f t="shared" si="38"/>
        <v>65</v>
      </c>
      <c r="AV71" s="3">
        <f t="shared" ref="AV71:AV102" si="60">(D67-$AU$7)^2</f>
        <v>1.9044495999999986E-3</v>
      </c>
      <c r="AZ71" s="2">
        <f t="shared" si="39"/>
        <v>65</v>
      </c>
      <c r="BB71" s="3">
        <f t="shared" ref="BB71:BB102" si="61">(E67-$BA$7)^2</f>
        <v>1.6826404000000001E-3</v>
      </c>
    </row>
    <row r="72" spans="1:54" x14ac:dyDescent="0.25">
      <c r="A72" s="2">
        <f t="shared" si="57"/>
        <v>70</v>
      </c>
      <c r="B72" s="2">
        <v>0.77800000000000002</v>
      </c>
      <c r="C72" s="2">
        <v>0.51800000000000002</v>
      </c>
      <c r="D72" s="2">
        <v>0.14499999999999999</v>
      </c>
      <c r="E72" s="2">
        <v>3.7999999999999999E-2</v>
      </c>
      <c r="N72" s="2">
        <f t="shared" si="58"/>
        <v>6</v>
      </c>
      <c r="P72" s="3">
        <f t="shared" si="56"/>
        <v>1.0653696000000002E-3</v>
      </c>
      <c r="T72" s="2">
        <f>T71+1</f>
        <v>10</v>
      </c>
      <c r="V72" s="3">
        <f t="shared" si="52"/>
        <v>7.9749759999999618E-4</v>
      </c>
      <c r="Z72" s="2">
        <f>Z71+1</f>
        <v>10</v>
      </c>
      <c r="AB72" s="3">
        <f t="shared" si="53"/>
        <v>8.8736399999999959E-5</v>
      </c>
      <c r="AF72" s="2">
        <f t="shared" si="36"/>
        <v>66</v>
      </c>
      <c r="AH72" s="3">
        <f t="shared" ref="AH72:AH106" si="62">(B68-$AG$7)^2</f>
        <v>3.7056249999999102E-4</v>
      </c>
      <c r="AM72" s="2">
        <f t="shared" si="37"/>
        <v>66</v>
      </c>
      <c r="AO72" s="3">
        <f t="shared" si="59"/>
        <v>2.0448999999988511E-6</v>
      </c>
      <c r="AT72" s="2">
        <f t="shared" si="38"/>
        <v>66</v>
      </c>
      <c r="AV72" s="3">
        <f t="shared" si="60"/>
        <v>9.2929599999999653E-5</v>
      </c>
      <c r="AZ72" s="2">
        <f t="shared" si="39"/>
        <v>66</v>
      </c>
      <c r="BB72" s="3">
        <f t="shared" si="61"/>
        <v>9.960040000000005E-5</v>
      </c>
    </row>
    <row r="73" spans="1:54" x14ac:dyDescent="0.25">
      <c r="A73" s="2">
        <f t="shared" si="57"/>
        <v>71</v>
      </c>
      <c r="B73" s="2">
        <v>0.76</v>
      </c>
      <c r="C73" s="2">
        <v>0.58199999999999996</v>
      </c>
      <c r="D73" s="2">
        <v>0.151</v>
      </c>
      <c r="E73" s="2">
        <v>3.7999999999999999E-2</v>
      </c>
      <c r="N73" s="2">
        <f t="shared" si="58"/>
        <v>7</v>
      </c>
      <c r="P73" s="3">
        <f t="shared" si="56"/>
        <v>1.7943695999999983E-3</v>
      </c>
      <c r="T73" s="2">
        <f t="shared" ref="T73:T81" si="63">T72+1</f>
        <v>11</v>
      </c>
      <c r="V73" s="3">
        <f t="shared" si="52"/>
        <v>3.4527376000000041E-3</v>
      </c>
      <c r="Z73" s="2">
        <f t="shared" ref="Z73:Z81" si="64">Z72+1</f>
        <v>11</v>
      </c>
      <c r="AB73" s="3">
        <f t="shared" si="53"/>
        <v>1.4261136400000003E-2</v>
      </c>
      <c r="AF73" s="2">
        <f t="shared" si="36"/>
        <v>67</v>
      </c>
      <c r="AH73" s="3">
        <f t="shared" si="62"/>
        <v>2.8056250000000889E-4</v>
      </c>
      <c r="AM73" s="2">
        <f t="shared" si="37"/>
        <v>67</v>
      </c>
      <c r="AO73" s="3">
        <f t="shared" si="59"/>
        <v>3.8298490000001213E-4</v>
      </c>
      <c r="AT73" s="2">
        <f t="shared" si="38"/>
        <v>67</v>
      </c>
      <c r="AV73" s="3">
        <f t="shared" si="60"/>
        <v>4.682895999999997E-4</v>
      </c>
      <c r="AZ73" s="2">
        <f t="shared" si="39"/>
        <v>67</v>
      </c>
      <c r="BB73" s="3">
        <f t="shared" si="61"/>
        <v>4.0000000000024496E-10</v>
      </c>
    </row>
    <row r="74" spans="1:54" x14ac:dyDescent="0.25">
      <c r="A74" s="2">
        <f t="shared" si="57"/>
        <v>72</v>
      </c>
      <c r="B74" s="2">
        <v>0.79500000000000004</v>
      </c>
      <c r="C74" s="2">
        <v>0.58699999999999997</v>
      </c>
      <c r="D74" s="2">
        <v>0.252</v>
      </c>
      <c r="E74" s="2">
        <v>0.111</v>
      </c>
      <c r="N74" s="2">
        <f t="shared" si="58"/>
        <v>8</v>
      </c>
      <c r="P74" s="3">
        <f t="shared" si="56"/>
        <v>4.2600960000000078E-4</v>
      </c>
      <c r="T74" s="2">
        <f t="shared" si="63"/>
        <v>12</v>
      </c>
      <c r="V74" s="3">
        <f t="shared" si="52"/>
        <v>2.4837759999999986E-4</v>
      </c>
      <c r="Z74" s="2">
        <f t="shared" si="64"/>
        <v>12</v>
      </c>
      <c r="AB74" s="3">
        <f t="shared" si="53"/>
        <v>5.9938564000000007E-3</v>
      </c>
      <c r="AF74" s="2">
        <f t="shared" si="36"/>
        <v>68</v>
      </c>
      <c r="AH74" s="3">
        <f t="shared" si="62"/>
        <v>3.3306249999999146E-4</v>
      </c>
      <c r="AM74" s="2">
        <f t="shared" si="37"/>
        <v>68</v>
      </c>
      <c r="AO74" s="3">
        <f t="shared" si="59"/>
        <v>1.9624899999996465E-5</v>
      </c>
      <c r="AT74" s="2">
        <f t="shared" si="38"/>
        <v>68</v>
      </c>
      <c r="AV74" s="3">
        <f t="shared" si="60"/>
        <v>1.7848960000000028E-4</v>
      </c>
      <c r="AZ74" s="2">
        <f t="shared" si="39"/>
        <v>68</v>
      </c>
      <c r="BB74" s="3">
        <f t="shared" si="61"/>
        <v>9.5976039999999963E-4</v>
      </c>
    </row>
    <row r="75" spans="1:54" x14ac:dyDescent="0.25">
      <c r="A75" s="2">
        <f t="shared" si="57"/>
        <v>73</v>
      </c>
      <c r="B75" s="2">
        <v>0.76500000000000001</v>
      </c>
      <c r="C75" s="2">
        <v>0.57499999999999996</v>
      </c>
      <c r="D75" s="2">
        <v>0.192</v>
      </c>
      <c r="E75" s="2">
        <v>5.7000000000000002E-2</v>
      </c>
      <c r="N75" s="2">
        <f t="shared" si="58"/>
        <v>9</v>
      </c>
      <c r="P75" s="3">
        <f t="shared" si="56"/>
        <v>1.073295999999996E-4</v>
      </c>
      <c r="T75" s="2">
        <f t="shared" si="63"/>
        <v>13</v>
      </c>
      <c r="V75" s="3">
        <f t="shared" si="52"/>
        <v>1.6192575999999955E-3</v>
      </c>
      <c r="Z75" s="2">
        <f t="shared" si="64"/>
        <v>13</v>
      </c>
      <c r="AB75" s="3">
        <f t="shared" si="53"/>
        <v>2.6961640000000011E-4</v>
      </c>
      <c r="AF75" s="2">
        <f t="shared" si="36"/>
        <v>69</v>
      </c>
      <c r="AH75" s="3">
        <f t="shared" si="62"/>
        <v>1.3140624999999763E-3</v>
      </c>
      <c r="AM75" s="2">
        <f t="shared" si="37"/>
        <v>69</v>
      </c>
      <c r="AO75" s="3">
        <f t="shared" si="59"/>
        <v>1.2552848999999736E-3</v>
      </c>
      <c r="AT75" s="2">
        <f t="shared" si="38"/>
        <v>69</v>
      </c>
      <c r="AV75" s="3">
        <f t="shared" si="60"/>
        <v>3.4058896000000029E-3</v>
      </c>
      <c r="AZ75" s="2">
        <f t="shared" si="39"/>
        <v>69</v>
      </c>
      <c r="BB75" s="3">
        <f t="shared" si="61"/>
        <v>5.2808040000000003E-4</v>
      </c>
    </row>
    <row r="76" spans="1:54" x14ac:dyDescent="0.25">
      <c r="A76" s="2">
        <f t="shared" si="57"/>
        <v>74</v>
      </c>
      <c r="B76" s="2">
        <v>0.79200000000000004</v>
      </c>
      <c r="C76" s="2">
        <v>0.56200000000000006</v>
      </c>
      <c r="D76" s="2">
        <v>0.20699999999999999</v>
      </c>
      <c r="E76" s="2">
        <v>6.9000000000000006E-2</v>
      </c>
      <c r="N76" s="2">
        <f>N75+1</f>
        <v>10</v>
      </c>
      <c r="P76" s="3">
        <f t="shared" si="56"/>
        <v>4.0449599999999702E-5</v>
      </c>
      <c r="T76" s="2">
        <f t="shared" si="63"/>
        <v>14</v>
      </c>
      <c r="V76" s="3">
        <f t="shared" si="52"/>
        <v>3.8937599999998907E-5</v>
      </c>
      <c r="Z76" s="2">
        <f t="shared" si="64"/>
        <v>14</v>
      </c>
      <c r="AB76" s="3">
        <f t="shared" si="53"/>
        <v>9.9729639999999987E-4</v>
      </c>
      <c r="AF76" s="2">
        <f t="shared" si="36"/>
        <v>70</v>
      </c>
      <c r="AH76" s="3">
        <f t="shared" si="62"/>
        <v>3.3062500000002931E-5</v>
      </c>
      <c r="AM76" s="2">
        <f t="shared" si="37"/>
        <v>70</v>
      </c>
      <c r="AO76" s="3">
        <f t="shared" si="59"/>
        <v>2.262904900000032E-3</v>
      </c>
      <c r="AT76" s="2">
        <f t="shared" si="38"/>
        <v>70</v>
      </c>
      <c r="AV76" s="3">
        <f t="shared" si="60"/>
        <v>3.5569295999999997E-3</v>
      </c>
      <c r="AZ76" s="2">
        <f t="shared" si="39"/>
        <v>70</v>
      </c>
      <c r="BB76" s="3">
        <f t="shared" si="61"/>
        <v>1.1573604000000002E-3</v>
      </c>
    </row>
    <row r="77" spans="1:54" x14ac:dyDescent="0.25">
      <c r="A77" s="2">
        <f t="shared" si="57"/>
        <v>75</v>
      </c>
      <c r="B77" s="2">
        <v>0.77100000000000002</v>
      </c>
      <c r="C77" s="2">
        <v>0.58199999999999996</v>
      </c>
      <c r="D77" s="2">
        <v>0.192</v>
      </c>
      <c r="E77" s="2">
        <v>6.6000000000000003E-2</v>
      </c>
      <c r="N77" s="2">
        <f t="shared" ref="N77:N85" si="65">N76+1</f>
        <v>11</v>
      </c>
      <c r="P77" s="3">
        <f t="shared" si="56"/>
        <v>1.4796289600000007E-2</v>
      </c>
      <c r="T77" s="2">
        <f t="shared" si="63"/>
        <v>15</v>
      </c>
      <c r="V77" s="3">
        <f t="shared" si="52"/>
        <v>4.5697599999999838E-5</v>
      </c>
      <c r="Z77" s="2">
        <f t="shared" si="64"/>
        <v>15</v>
      </c>
      <c r="AB77" s="3">
        <f t="shared" si="53"/>
        <v>3.8337639999999975E-4</v>
      </c>
      <c r="AF77" s="2">
        <f t="shared" si="36"/>
        <v>71</v>
      </c>
      <c r="AH77" s="3">
        <f t="shared" si="62"/>
        <v>5.640625000000129E-4</v>
      </c>
      <c r="AM77" s="2">
        <f t="shared" si="37"/>
        <v>71</v>
      </c>
      <c r="AO77" s="3">
        <f t="shared" si="59"/>
        <v>2.6994489999998723E-4</v>
      </c>
      <c r="AT77" s="2">
        <f t="shared" si="38"/>
        <v>71</v>
      </c>
      <c r="AV77" s="3">
        <f t="shared" si="60"/>
        <v>2.8772495999999995E-3</v>
      </c>
      <c r="AZ77" s="2">
        <f t="shared" si="39"/>
        <v>71</v>
      </c>
      <c r="BB77" s="3">
        <f t="shared" si="61"/>
        <v>1.1573604000000002E-3</v>
      </c>
    </row>
    <row r="78" spans="1:54" x14ac:dyDescent="0.25">
      <c r="A78" s="2">
        <f t="shared" si="57"/>
        <v>76</v>
      </c>
      <c r="B78" s="2">
        <v>0.80800000000000005</v>
      </c>
      <c r="C78" s="2">
        <v>0.61799999999999999</v>
      </c>
      <c r="D78" s="2">
        <v>0.22800000000000001</v>
      </c>
      <c r="E78" s="2">
        <v>9.9000000000000005E-2</v>
      </c>
      <c r="N78" s="2">
        <f t="shared" si="65"/>
        <v>12</v>
      </c>
      <c r="P78" s="3">
        <f t="shared" si="56"/>
        <v>1.1999296000000004E-3</v>
      </c>
      <c r="T78" s="2">
        <f t="shared" si="63"/>
        <v>16</v>
      </c>
      <c r="V78" s="3">
        <f t="shared" si="52"/>
        <v>3.9045759999999997E-4</v>
      </c>
      <c r="Z78" s="2">
        <f t="shared" si="64"/>
        <v>16</v>
      </c>
      <c r="AB78" s="3">
        <f t="shared" si="53"/>
        <v>1.5825639999999985E-4</v>
      </c>
      <c r="AF78" s="2">
        <f t="shared" si="36"/>
        <v>72</v>
      </c>
      <c r="AH78" s="3">
        <f t="shared" si="62"/>
        <v>1.265624999999946E-4</v>
      </c>
      <c r="AM78" s="2">
        <f t="shared" si="37"/>
        <v>72</v>
      </c>
      <c r="AO78" s="3">
        <f t="shared" si="59"/>
        <v>4.5924489999998354E-4</v>
      </c>
      <c r="AT78" s="2">
        <f t="shared" si="38"/>
        <v>72</v>
      </c>
      <c r="AV78" s="3">
        <f t="shared" si="60"/>
        <v>2.2429696000000011E-3</v>
      </c>
      <c r="AZ78" s="2">
        <f t="shared" si="39"/>
        <v>72</v>
      </c>
      <c r="BB78" s="3">
        <f t="shared" si="61"/>
        <v>1.5194404000000001E-3</v>
      </c>
    </row>
    <row r="79" spans="1:54" x14ac:dyDescent="0.25">
      <c r="A79" s="2">
        <f t="shared" si="57"/>
        <v>77</v>
      </c>
      <c r="B79" s="2">
        <v>0.79</v>
      </c>
      <c r="C79" s="2">
        <v>0.59799999999999998</v>
      </c>
      <c r="D79" s="2">
        <v>0.214</v>
      </c>
      <c r="E79" s="2">
        <v>7.0000000000000007E-2</v>
      </c>
      <c r="N79" s="2">
        <f t="shared" si="65"/>
        <v>13</v>
      </c>
      <c r="P79" s="3">
        <f t="shared" si="56"/>
        <v>2.6764959999999951E-4</v>
      </c>
      <c r="T79" s="2">
        <f t="shared" si="63"/>
        <v>17</v>
      </c>
      <c r="V79" s="3">
        <f t="shared" si="52"/>
        <v>7.6175999999999159E-6</v>
      </c>
      <c r="Z79" s="2">
        <f t="shared" si="64"/>
        <v>17</v>
      </c>
      <c r="AB79" s="3">
        <f t="shared" si="53"/>
        <v>2.016400000000013E-6</v>
      </c>
      <c r="AF79" s="2">
        <f t="shared" si="36"/>
        <v>73</v>
      </c>
      <c r="AH79" s="3">
        <f t="shared" si="62"/>
        <v>3.5156250000001002E-4</v>
      </c>
      <c r="AM79" s="2">
        <f t="shared" si="37"/>
        <v>73</v>
      </c>
      <c r="AO79" s="3">
        <f t="shared" si="59"/>
        <v>8.8924899999992559E-5</v>
      </c>
      <c r="AT79" s="2">
        <f t="shared" si="38"/>
        <v>73</v>
      </c>
      <c r="AV79" s="3">
        <f t="shared" si="60"/>
        <v>1.5976959999999962E-4</v>
      </c>
      <c r="AZ79" s="2">
        <f t="shared" si="39"/>
        <v>73</v>
      </c>
      <c r="BB79" s="3">
        <f t="shared" si="61"/>
        <v>2.2560039999999996E-4</v>
      </c>
    </row>
    <row r="80" spans="1:54" x14ac:dyDescent="0.25">
      <c r="A80" s="2">
        <f t="shared" si="57"/>
        <v>78</v>
      </c>
      <c r="B80" s="2">
        <v>0.78200000000000003</v>
      </c>
      <c r="C80" s="2">
        <v>0.54600000000000004</v>
      </c>
      <c r="D80" s="2">
        <v>0.218</v>
      </c>
      <c r="E80" s="2">
        <v>9.7000000000000003E-2</v>
      </c>
      <c r="N80" s="2">
        <f t="shared" si="65"/>
        <v>14</v>
      </c>
      <c r="P80" s="3">
        <f t="shared" si="56"/>
        <v>2.4364095999999985E-3</v>
      </c>
      <c r="T80" s="2">
        <f t="shared" si="63"/>
        <v>18</v>
      </c>
      <c r="V80" s="3">
        <f t="shared" si="52"/>
        <v>2.4837759999999986E-4</v>
      </c>
      <c r="Z80" s="2">
        <f t="shared" si="64"/>
        <v>18</v>
      </c>
      <c r="AB80" s="3">
        <f t="shared" si="53"/>
        <v>6.6563999999999944E-6</v>
      </c>
      <c r="AF80" s="2">
        <f t="shared" si="36"/>
        <v>74</v>
      </c>
      <c r="AH80" s="3">
        <f t="shared" si="62"/>
        <v>6.8062499999995996E-5</v>
      </c>
      <c r="AM80" s="2">
        <f t="shared" si="37"/>
        <v>74</v>
      </c>
      <c r="AO80" s="3">
        <f t="shared" si="59"/>
        <v>1.2744900000002108E-5</v>
      </c>
      <c r="AT80" s="2">
        <f t="shared" si="38"/>
        <v>74</v>
      </c>
      <c r="AV80" s="3">
        <f t="shared" si="60"/>
        <v>5.5696000000000042E-6</v>
      </c>
      <c r="AZ80" s="2">
        <f t="shared" si="39"/>
        <v>74</v>
      </c>
      <c r="BB80" s="3">
        <f t="shared" si="61"/>
        <v>9.1203999999999695E-6</v>
      </c>
    </row>
    <row r="81" spans="1:54" x14ac:dyDescent="0.25">
      <c r="A81" s="2">
        <f t="shared" si="57"/>
        <v>79</v>
      </c>
      <c r="B81" s="2">
        <v>0.79900000000000004</v>
      </c>
      <c r="C81" s="2">
        <v>0.58699999999999997</v>
      </c>
      <c r="D81" s="2">
        <v>0.23499999999999999</v>
      </c>
      <c r="E81" s="2">
        <v>0.108</v>
      </c>
      <c r="N81" s="2">
        <f t="shared" si="65"/>
        <v>15</v>
      </c>
      <c r="P81" s="3">
        <f t="shared" si="56"/>
        <v>1.5276959999999955E-4</v>
      </c>
      <c r="T81" s="2">
        <f t="shared" si="63"/>
        <v>19</v>
      </c>
      <c r="V81" s="3">
        <f t="shared" si="52"/>
        <v>2.7457599999999071E-5</v>
      </c>
      <c r="Z81" s="2">
        <f t="shared" si="64"/>
        <v>19</v>
      </c>
      <c r="AB81" s="3">
        <f t="shared" si="53"/>
        <v>1.8441639999999986E-4</v>
      </c>
      <c r="AF81" s="2">
        <f t="shared" si="36"/>
        <v>75</v>
      </c>
      <c r="AH81" s="3">
        <f t="shared" si="62"/>
        <v>1.6256250000000667E-4</v>
      </c>
      <c r="AM81" s="2">
        <f t="shared" si="37"/>
        <v>75</v>
      </c>
      <c r="AO81" s="3">
        <f t="shared" si="59"/>
        <v>2.6994489999998723E-4</v>
      </c>
      <c r="AT81" s="2">
        <f t="shared" si="38"/>
        <v>75</v>
      </c>
      <c r="AV81" s="3">
        <f t="shared" si="60"/>
        <v>1.5976959999999962E-4</v>
      </c>
      <c r="AZ81" s="2">
        <f t="shared" si="39"/>
        <v>75</v>
      </c>
      <c r="BB81" s="3">
        <f t="shared" si="61"/>
        <v>3.6240399999999972E-5</v>
      </c>
    </row>
    <row r="82" spans="1:54" x14ac:dyDescent="0.25">
      <c r="A82" s="2">
        <f t="shared" si="57"/>
        <v>80</v>
      </c>
      <c r="B82" s="2">
        <v>0.80200000000000005</v>
      </c>
      <c r="C82" s="2">
        <v>0.57299999999999995</v>
      </c>
      <c r="D82" s="2">
        <v>0.221</v>
      </c>
      <c r="E82" s="2">
        <v>6.9000000000000006E-2</v>
      </c>
      <c r="N82" s="2">
        <f t="shared" si="65"/>
        <v>16</v>
      </c>
      <c r="P82" s="3">
        <f t="shared" si="56"/>
        <v>9.2929600000000182E-5</v>
      </c>
      <c r="T82" s="2">
        <f>T81+1</f>
        <v>20</v>
      </c>
      <c r="V82" s="3">
        <f t="shared" si="52"/>
        <v>3.8937599999998907E-5</v>
      </c>
      <c r="Z82" s="2">
        <f>Z81+1</f>
        <v>20</v>
      </c>
      <c r="AB82" s="3">
        <f t="shared" si="53"/>
        <v>5.0985639999999986E-4</v>
      </c>
      <c r="AF82" s="2">
        <f t="shared" si="36"/>
        <v>76</v>
      </c>
      <c r="AH82" s="3">
        <f t="shared" si="62"/>
        <v>5.8806249999998888E-4</v>
      </c>
      <c r="AM82" s="2">
        <f t="shared" si="37"/>
        <v>76</v>
      </c>
      <c r="AO82" s="3">
        <f t="shared" si="59"/>
        <v>2.7489048999999625E-3</v>
      </c>
      <c r="AT82" s="2">
        <f t="shared" si="38"/>
        <v>76</v>
      </c>
      <c r="AV82" s="3">
        <f t="shared" si="60"/>
        <v>5.4568960000000088E-4</v>
      </c>
      <c r="AZ82" s="2">
        <f t="shared" si="39"/>
        <v>76</v>
      </c>
      <c r="BB82" s="3">
        <f t="shared" si="61"/>
        <v>7.279204000000002E-4</v>
      </c>
    </row>
    <row r="83" spans="1:54" x14ac:dyDescent="0.25">
      <c r="A83" s="2">
        <f t="shared" si="57"/>
        <v>81</v>
      </c>
      <c r="B83" s="2">
        <v>0.76700000000000002</v>
      </c>
      <c r="C83" s="2">
        <v>0.56899999999999995</v>
      </c>
      <c r="D83" s="2">
        <v>0.17499999999999999</v>
      </c>
      <c r="E83" s="2">
        <v>6.0999999999999999E-2</v>
      </c>
      <c r="N83" s="2">
        <f t="shared" si="65"/>
        <v>17</v>
      </c>
      <c r="P83" s="3">
        <f t="shared" si="56"/>
        <v>1.3249600000000032E-5</v>
      </c>
      <c r="T83" s="2">
        <f t="shared" ref="T83:T85" si="66">T82+1</f>
        <v>21</v>
      </c>
      <c r="V83" s="3">
        <f t="shared" si="52"/>
        <v>5.511577599999996E-3</v>
      </c>
      <c r="Z83" s="2">
        <f t="shared" ref="Z83:Z85" si="67">Z82+1</f>
        <v>21</v>
      </c>
      <c r="AB83" s="3">
        <f t="shared" si="53"/>
        <v>2.1696963999999997E-3</v>
      </c>
      <c r="AF83" s="2">
        <f t="shared" si="36"/>
        <v>77</v>
      </c>
      <c r="AH83" s="3">
        <f t="shared" si="62"/>
        <v>3.9062499999996945E-5</v>
      </c>
      <c r="AM83" s="2">
        <f t="shared" si="37"/>
        <v>77</v>
      </c>
      <c r="AO83" s="3">
        <f t="shared" si="59"/>
        <v>1.0517048999999757E-3</v>
      </c>
      <c r="AT83" s="2">
        <f t="shared" si="38"/>
        <v>77</v>
      </c>
      <c r="AV83" s="3">
        <f t="shared" si="60"/>
        <v>8.7609600000000131E-5</v>
      </c>
      <c r="AZ83" s="2">
        <f t="shared" si="39"/>
        <v>77</v>
      </c>
      <c r="BB83" s="3">
        <f t="shared" si="61"/>
        <v>4.0803999999999762E-6</v>
      </c>
    </row>
    <row r="84" spans="1:54" x14ac:dyDescent="0.25">
      <c r="A84" s="2">
        <f t="shared" si="57"/>
        <v>82</v>
      </c>
      <c r="B84" s="2">
        <v>0.77600000000000002</v>
      </c>
      <c r="C84" s="2">
        <v>0.56599999999999995</v>
      </c>
      <c r="D84" s="2">
        <v>0.185</v>
      </c>
      <c r="E84" s="2">
        <v>5.3999999999999999E-2</v>
      </c>
      <c r="N84" s="2">
        <f t="shared" si="65"/>
        <v>18</v>
      </c>
      <c r="P84" s="3">
        <f t="shared" si="56"/>
        <v>2.1529600000000049E-5</v>
      </c>
      <c r="T84" s="2">
        <f t="shared" si="66"/>
        <v>22</v>
      </c>
      <c r="V84" s="3">
        <f t="shared" si="52"/>
        <v>1.1397376000000009E-3</v>
      </c>
      <c r="Z84" s="2">
        <f t="shared" si="67"/>
        <v>22</v>
      </c>
      <c r="AB84" s="3">
        <f t="shared" si="53"/>
        <v>8.0769640000000003E-4</v>
      </c>
      <c r="AF84" s="2">
        <f t="shared" si="36"/>
        <v>78</v>
      </c>
      <c r="AH84" s="3">
        <f t="shared" si="62"/>
        <v>3.0625000000008795E-6</v>
      </c>
      <c r="AM84" s="2">
        <f t="shared" si="37"/>
        <v>78</v>
      </c>
      <c r="AO84" s="3">
        <f t="shared" si="59"/>
        <v>3.8298490000001213E-4</v>
      </c>
      <c r="AT84" s="2">
        <f t="shared" si="38"/>
        <v>78</v>
      </c>
      <c r="AV84" s="3">
        <f t="shared" si="60"/>
        <v>1.7848960000000028E-4</v>
      </c>
      <c r="AZ84" s="2">
        <f t="shared" si="39"/>
        <v>78</v>
      </c>
      <c r="BB84" s="3">
        <f t="shared" si="61"/>
        <v>6.2400040000000013E-4</v>
      </c>
    </row>
    <row r="85" spans="1:54" x14ac:dyDescent="0.25">
      <c r="A85" s="2">
        <f t="shared" si="57"/>
        <v>83</v>
      </c>
      <c r="B85" s="2">
        <v>0.80300000000000005</v>
      </c>
      <c r="C85" s="2">
        <v>0.57999999999999996</v>
      </c>
      <c r="D85" s="2">
        <v>0.18099999999999999</v>
      </c>
      <c r="E85" s="2">
        <v>4.5999999999999999E-2</v>
      </c>
      <c r="N85" s="2">
        <f t="shared" si="65"/>
        <v>19</v>
      </c>
      <c r="P85" s="3">
        <f t="shared" si="56"/>
        <v>1.5276959999999955E-4</v>
      </c>
      <c r="T85" s="2">
        <f t="shared" si="66"/>
        <v>23</v>
      </c>
      <c r="V85" s="3">
        <f t="shared" si="52"/>
        <v>9.5257599999999825E-5</v>
      </c>
      <c r="Z85" s="2">
        <f t="shared" si="67"/>
        <v>23</v>
      </c>
      <c r="AB85" s="3">
        <f t="shared" si="53"/>
        <v>4.169764000000003E-4</v>
      </c>
      <c r="AF85" s="2">
        <f t="shared" si="36"/>
        <v>79</v>
      </c>
      <c r="AH85" s="3">
        <f t="shared" si="62"/>
        <v>2.3256249999999278E-4</v>
      </c>
      <c r="AM85" s="2">
        <f t="shared" si="37"/>
        <v>79</v>
      </c>
      <c r="AO85" s="3">
        <f t="shared" si="59"/>
        <v>4.5924489999998354E-4</v>
      </c>
      <c r="AT85" s="2">
        <f t="shared" si="38"/>
        <v>79</v>
      </c>
      <c r="AV85" s="3">
        <f t="shared" si="60"/>
        <v>9.2172959999999992E-4</v>
      </c>
      <c r="AZ85" s="2">
        <f t="shared" si="39"/>
        <v>79</v>
      </c>
      <c r="BB85" s="3">
        <f t="shared" si="61"/>
        <v>1.2945603999999999E-3</v>
      </c>
    </row>
    <row r="86" spans="1:54" x14ac:dyDescent="0.25">
      <c r="A86" s="2">
        <f t="shared" si="57"/>
        <v>84</v>
      </c>
      <c r="B86" s="2">
        <v>0.79100000000000004</v>
      </c>
      <c r="C86" s="2">
        <v>0.58899999999999997</v>
      </c>
      <c r="D86" s="2">
        <v>0.24399999999999999</v>
      </c>
      <c r="E86" s="2">
        <v>9.4E-2</v>
      </c>
      <c r="N86" s="2">
        <f>N85+1</f>
        <v>20</v>
      </c>
      <c r="P86" s="3">
        <f t="shared" si="56"/>
        <v>1.9678095999999985E-3</v>
      </c>
      <c r="T86" s="2">
        <f>T85+1</f>
        <v>24</v>
      </c>
      <c r="V86" s="3">
        <f t="shared" si="52"/>
        <v>8.2713760000000045E-4</v>
      </c>
      <c r="Z86" s="2">
        <f>Z85+1</f>
        <v>24</v>
      </c>
      <c r="AB86" s="3">
        <f t="shared" si="53"/>
        <v>3.6505764000000019E-3</v>
      </c>
      <c r="AF86" s="2">
        <f t="shared" si="36"/>
        <v>80</v>
      </c>
      <c r="AH86" s="3">
        <f t="shared" si="62"/>
        <v>3.3306249999999146E-4</v>
      </c>
      <c r="AM86" s="2">
        <f t="shared" si="37"/>
        <v>80</v>
      </c>
      <c r="AO86" s="3">
        <f t="shared" si="59"/>
        <v>5.5204899999994109E-5</v>
      </c>
      <c r="AT86" s="2">
        <f t="shared" si="38"/>
        <v>80</v>
      </c>
      <c r="AV86" s="3">
        <f t="shared" si="60"/>
        <v>2.6764960000000043E-4</v>
      </c>
      <c r="AZ86" s="2">
        <f t="shared" si="39"/>
        <v>80</v>
      </c>
      <c r="BB86" s="3">
        <f t="shared" si="61"/>
        <v>9.1203999999999695E-6</v>
      </c>
    </row>
    <row r="87" spans="1:54" x14ac:dyDescent="0.25">
      <c r="A87" s="2">
        <f t="shared" si="57"/>
        <v>85</v>
      </c>
      <c r="B87" s="2">
        <v>0.77</v>
      </c>
      <c r="C87" s="2">
        <v>0.57399999999999995</v>
      </c>
      <c r="D87" s="2">
        <v>0.17199999999999999</v>
      </c>
      <c r="E87" s="2">
        <v>5.7000000000000002E-2</v>
      </c>
      <c r="N87" s="2">
        <f t="shared" ref="N87:N89" si="68">N86+1</f>
        <v>21</v>
      </c>
      <c r="P87" s="3">
        <f t="shared" si="56"/>
        <v>7.2863295999999987E-3</v>
      </c>
      <c r="T87" s="2">
        <f t="shared" ref="T87:T112" si="69">T86+1</f>
        <v>25</v>
      </c>
      <c r="V87" s="3">
        <f t="shared" si="52"/>
        <v>1.5808576000000015E-3</v>
      </c>
      <c r="Z87" s="2">
        <f t="shared" ref="Z87:Z112" si="70">Z86+1</f>
        <v>25</v>
      </c>
      <c r="AB87" s="3">
        <f t="shared" si="53"/>
        <v>6.6563999999999944E-6</v>
      </c>
      <c r="AF87" s="2">
        <f t="shared" si="36"/>
        <v>81</v>
      </c>
      <c r="AH87" s="3">
        <f t="shared" si="62"/>
        <v>2.8056250000000889E-4</v>
      </c>
      <c r="AM87" s="2">
        <f t="shared" si="37"/>
        <v>81</v>
      </c>
      <c r="AO87" s="3">
        <f t="shared" si="59"/>
        <v>1.1764899999997255E-5</v>
      </c>
      <c r="AT87" s="2">
        <f t="shared" si="38"/>
        <v>81</v>
      </c>
      <c r="AV87" s="3">
        <f t="shared" si="60"/>
        <v>8.7852959999999995E-4</v>
      </c>
      <c r="AZ87" s="2">
        <f t="shared" si="39"/>
        <v>81</v>
      </c>
      <c r="BB87" s="3">
        <f t="shared" si="61"/>
        <v>1.2144040000000004E-4</v>
      </c>
    </row>
    <row r="88" spans="1:54" x14ac:dyDescent="0.25">
      <c r="A88" s="2">
        <f t="shared" si="57"/>
        <v>86</v>
      </c>
      <c r="B88" s="2">
        <v>0.77300000000000002</v>
      </c>
      <c r="C88" s="2">
        <v>0.57899999999999996</v>
      </c>
      <c r="D88" s="2">
        <v>0.153</v>
      </c>
      <c r="E88" s="2">
        <v>5.7000000000000002E-2</v>
      </c>
      <c r="N88" s="2">
        <f t="shared" si="68"/>
        <v>22</v>
      </c>
      <c r="P88" s="3">
        <f t="shared" si="56"/>
        <v>5.1322896000000054E-3</v>
      </c>
      <c r="T88" s="2">
        <f t="shared" si="69"/>
        <v>26</v>
      </c>
      <c r="V88" s="3">
        <f t="shared" si="52"/>
        <v>2.4837759999999986E-4</v>
      </c>
      <c r="Z88" s="2">
        <f t="shared" si="70"/>
        <v>26</v>
      </c>
      <c r="AB88" s="3">
        <f t="shared" si="53"/>
        <v>1.4760964000000007E-3</v>
      </c>
      <c r="AF88" s="2">
        <f t="shared" si="36"/>
        <v>82</v>
      </c>
      <c r="AH88" s="3">
        <f t="shared" si="62"/>
        <v>6.0062500000003981E-5</v>
      </c>
      <c r="AM88" s="2">
        <f t="shared" si="37"/>
        <v>82</v>
      </c>
      <c r="AO88" s="3">
        <f t="shared" si="59"/>
        <v>1.8489999999965374E-7</v>
      </c>
      <c r="AT88" s="2">
        <f t="shared" si="38"/>
        <v>82</v>
      </c>
      <c r="AV88" s="3">
        <f t="shared" si="60"/>
        <v>3.8572959999999963E-4</v>
      </c>
      <c r="AZ88" s="2">
        <f t="shared" si="39"/>
        <v>82</v>
      </c>
      <c r="BB88" s="3">
        <f t="shared" si="61"/>
        <v>3.2472040000000005E-4</v>
      </c>
    </row>
    <row r="89" spans="1:54" x14ac:dyDescent="0.25">
      <c r="A89" s="2">
        <f t="shared" si="57"/>
        <v>87</v>
      </c>
      <c r="B89" s="2">
        <v>0.77</v>
      </c>
      <c r="C89" s="2">
        <v>0.55100000000000005</v>
      </c>
      <c r="D89" s="2">
        <v>0.17599999999999999</v>
      </c>
      <c r="E89" s="2">
        <v>4.7E-2</v>
      </c>
      <c r="N89" s="2">
        <f t="shared" si="68"/>
        <v>23</v>
      </c>
      <c r="P89" s="3">
        <f t="shared" si="56"/>
        <v>7.6396959999999986E-4</v>
      </c>
      <c r="T89" s="2">
        <f t="shared" si="69"/>
        <v>27</v>
      </c>
      <c r="V89" s="3">
        <f t="shared" si="52"/>
        <v>7.6737599999999819E-5</v>
      </c>
      <c r="Z89" s="2">
        <f t="shared" si="70"/>
        <v>27</v>
      </c>
      <c r="AB89" s="3">
        <f t="shared" si="53"/>
        <v>7.6065639999999967E-4</v>
      </c>
      <c r="AF89" s="2">
        <f t="shared" si="36"/>
        <v>83</v>
      </c>
      <c r="AH89" s="3">
        <f t="shared" si="62"/>
        <v>3.7056249999999102E-4</v>
      </c>
      <c r="AM89" s="2">
        <f t="shared" si="37"/>
        <v>83</v>
      </c>
      <c r="AO89" s="3">
        <f t="shared" si="59"/>
        <v>2.0822489999998875E-4</v>
      </c>
      <c r="AT89" s="2">
        <f t="shared" si="38"/>
        <v>83</v>
      </c>
      <c r="AV89" s="3">
        <f t="shared" si="60"/>
        <v>5.5884959999999971E-4</v>
      </c>
      <c r="AZ89" s="2">
        <f t="shared" si="39"/>
        <v>83</v>
      </c>
      <c r="BB89" s="3">
        <f t="shared" si="61"/>
        <v>6.7704040000000009E-4</v>
      </c>
    </row>
    <row r="90" spans="1:54" x14ac:dyDescent="0.25">
      <c r="A90" s="2">
        <f t="shared" si="57"/>
        <v>88</v>
      </c>
      <c r="B90" s="2">
        <v>0.77300000000000002</v>
      </c>
      <c r="C90" s="2">
        <v>0.54100000000000004</v>
      </c>
      <c r="D90" s="2">
        <v>0.156</v>
      </c>
      <c r="E90" s="2">
        <v>5.2999999999999999E-2</v>
      </c>
      <c r="N90" s="2">
        <f>N89+1</f>
        <v>24</v>
      </c>
      <c r="P90" s="3">
        <f t="shared" si="56"/>
        <v>4.1783296000000043E-3</v>
      </c>
      <c r="T90" s="2">
        <f t="shared" si="69"/>
        <v>28</v>
      </c>
      <c r="V90" s="3">
        <f t="shared" si="52"/>
        <v>1.5375999999997714E-6</v>
      </c>
      <c r="Z90" s="2">
        <f t="shared" si="70"/>
        <v>28</v>
      </c>
      <c r="AB90" s="3">
        <f t="shared" si="53"/>
        <v>1.2816399999999998E-5</v>
      </c>
      <c r="AF90" s="2">
        <f t="shared" si="36"/>
        <v>84</v>
      </c>
      <c r="AH90" s="3">
        <f t="shared" si="62"/>
        <v>5.2562499999996473E-5</v>
      </c>
      <c r="AM90" s="2">
        <f t="shared" si="37"/>
        <v>84</v>
      </c>
      <c r="AO90" s="3">
        <f t="shared" si="59"/>
        <v>5.4896489999998208E-4</v>
      </c>
      <c r="AT90" s="2">
        <f t="shared" si="38"/>
        <v>84</v>
      </c>
      <c r="AV90" s="3">
        <f t="shared" si="60"/>
        <v>1.5492096000000004E-3</v>
      </c>
      <c r="AZ90" s="2">
        <f t="shared" si="39"/>
        <v>84</v>
      </c>
      <c r="BB90" s="3">
        <f t="shared" si="61"/>
        <v>4.831204E-4</v>
      </c>
    </row>
    <row r="91" spans="1:54" x14ac:dyDescent="0.25">
      <c r="A91" s="2">
        <f t="shared" si="57"/>
        <v>89</v>
      </c>
      <c r="B91" s="2">
        <v>0.79200000000000004</v>
      </c>
      <c r="C91" s="2">
        <v>0.60299999999999998</v>
      </c>
      <c r="D91" s="2">
        <v>0.23</v>
      </c>
      <c r="E91" s="2">
        <v>7.6999999999999999E-2</v>
      </c>
      <c r="N91" s="2">
        <f t="shared" ref="N91" si="71">N90+1</f>
        <v>25</v>
      </c>
      <c r="P91" s="3">
        <f t="shared" si="56"/>
        <v>3.0136959999999951E-4</v>
      </c>
      <c r="T91" s="2">
        <f t="shared" si="69"/>
        <v>29</v>
      </c>
      <c r="V91" s="3">
        <f t="shared" si="52"/>
        <v>1.4622975999999954E-3</v>
      </c>
      <c r="Z91" s="2">
        <f t="shared" si="70"/>
        <v>29</v>
      </c>
      <c r="AB91" s="3">
        <f t="shared" si="53"/>
        <v>1.9873763999999996E-3</v>
      </c>
      <c r="AF91" s="2">
        <f t="shared" si="36"/>
        <v>85</v>
      </c>
      <c r="AH91" s="3">
        <f t="shared" si="62"/>
        <v>1.890625000000072E-4</v>
      </c>
      <c r="AM91" s="2">
        <f t="shared" si="37"/>
        <v>85</v>
      </c>
      <c r="AO91" s="3">
        <f t="shared" si="59"/>
        <v>7.1064899999993337E-5</v>
      </c>
      <c r="AT91" s="2">
        <f t="shared" si="38"/>
        <v>85</v>
      </c>
      <c r="AV91" s="3">
        <f t="shared" si="60"/>
        <v>1.0653696000000002E-3</v>
      </c>
      <c r="AZ91" s="2">
        <f t="shared" si="39"/>
        <v>85</v>
      </c>
      <c r="BB91" s="3">
        <f t="shared" si="61"/>
        <v>2.2560039999999996E-4</v>
      </c>
    </row>
    <row r="92" spans="1:54" x14ac:dyDescent="0.25">
      <c r="A92" s="2">
        <f t="shared" si="57"/>
        <v>90</v>
      </c>
      <c r="B92" s="2">
        <v>0.80200000000000005</v>
      </c>
      <c r="C92" s="2">
        <v>0.55300000000000005</v>
      </c>
      <c r="D92" s="2">
        <v>0.22800000000000001</v>
      </c>
      <c r="E92" s="2">
        <v>8.8999999999999996E-2</v>
      </c>
      <c r="T92" s="2">
        <f t="shared" si="69"/>
        <v>30</v>
      </c>
      <c r="V92" s="3">
        <f t="shared" si="52"/>
        <v>3.5193759999999996E-4</v>
      </c>
      <c r="Z92" s="2">
        <f t="shared" si="70"/>
        <v>30</v>
      </c>
      <c r="AB92" s="3">
        <f t="shared" si="53"/>
        <v>4.5881640000000037E-4</v>
      </c>
      <c r="AF92" s="2">
        <f t="shared" si="36"/>
        <v>86</v>
      </c>
      <c r="AH92" s="3">
        <f t="shared" si="62"/>
        <v>1.1556250000000558E-4</v>
      </c>
      <c r="AM92" s="2">
        <f t="shared" si="37"/>
        <v>86</v>
      </c>
      <c r="AO92" s="3">
        <f t="shared" si="59"/>
        <v>1.8036489999998949E-4</v>
      </c>
      <c r="AT92" s="2">
        <f t="shared" si="38"/>
        <v>86</v>
      </c>
      <c r="AV92" s="3">
        <f t="shared" si="60"/>
        <v>2.6666895999999992E-3</v>
      </c>
      <c r="AZ92" s="2">
        <f t="shared" si="39"/>
        <v>86</v>
      </c>
      <c r="BB92" s="3">
        <f t="shared" si="61"/>
        <v>2.2560039999999996E-4</v>
      </c>
    </row>
    <row r="93" spans="1:54" ht="15.75" thickBot="1" x14ac:dyDescent="0.3">
      <c r="A93" s="2">
        <f t="shared" si="57"/>
        <v>91</v>
      </c>
      <c r="B93" s="2">
        <v>0.79600000000000004</v>
      </c>
      <c r="C93" s="2">
        <v>0.55700000000000005</v>
      </c>
      <c r="D93" s="2">
        <v>0.21099999999999999</v>
      </c>
      <c r="E93" s="2">
        <v>5.8000000000000003E-2</v>
      </c>
      <c r="T93" s="2">
        <f t="shared" si="69"/>
        <v>31</v>
      </c>
      <c r="V93" s="3">
        <f t="shared" si="52"/>
        <v>1.6281759999999985E-4</v>
      </c>
      <c r="Z93" s="2">
        <f t="shared" si="70"/>
        <v>31</v>
      </c>
      <c r="AB93" s="3">
        <f t="shared" si="53"/>
        <v>1.5825639999999985E-4</v>
      </c>
      <c r="AF93" s="2">
        <f t="shared" si="36"/>
        <v>87</v>
      </c>
      <c r="AH93" s="3">
        <f t="shared" si="62"/>
        <v>1.890625000000072E-4</v>
      </c>
      <c r="AM93" s="2">
        <f t="shared" si="37"/>
        <v>87</v>
      </c>
      <c r="AO93" s="3">
        <f t="shared" si="59"/>
        <v>2.1228490000000887E-4</v>
      </c>
      <c r="AT93" s="2">
        <f t="shared" si="38"/>
        <v>87</v>
      </c>
      <c r="AV93" s="3">
        <f t="shared" si="60"/>
        <v>8.2024959999999988E-4</v>
      </c>
      <c r="AZ93" s="2">
        <f t="shared" si="39"/>
        <v>87</v>
      </c>
      <c r="BB93" s="3">
        <f t="shared" si="61"/>
        <v>6.2600040000000007E-4</v>
      </c>
    </row>
    <row r="94" spans="1:54" ht="15.75" thickBot="1" x14ac:dyDescent="0.3">
      <c r="A94" s="2">
        <f t="shared" si="57"/>
        <v>92</v>
      </c>
      <c r="B94" s="2">
        <v>0.78700000000000003</v>
      </c>
      <c r="C94" s="2">
        <v>0.57799999999999996</v>
      </c>
      <c r="D94" s="2">
        <v>0.22700000000000001</v>
      </c>
      <c r="E94" s="2">
        <v>7.5999999999999998E-2</v>
      </c>
      <c r="P94" s="24" t="s">
        <v>47</v>
      </c>
      <c r="T94" s="2">
        <f t="shared" si="69"/>
        <v>32</v>
      </c>
      <c r="V94" s="3">
        <f t="shared" si="52"/>
        <v>3.3177599999999857E-5</v>
      </c>
      <c r="Z94" s="2">
        <f t="shared" si="70"/>
        <v>32</v>
      </c>
      <c r="AB94" s="3">
        <f t="shared" si="53"/>
        <v>2.3777640000000009E-4</v>
      </c>
      <c r="AF94" s="2">
        <f t="shared" si="36"/>
        <v>88</v>
      </c>
      <c r="AH94" s="3">
        <f t="shared" si="62"/>
        <v>1.1556250000000558E-4</v>
      </c>
      <c r="AM94" s="2">
        <f t="shared" si="37"/>
        <v>88</v>
      </c>
      <c r="AO94" s="3">
        <f t="shared" si="59"/>
        <v>6.0368490000001543E-4</v>
      </c>
      <c r="AT94" s="2">
        <f t="shared" si="38"/>
        <v>88</v>
      </c>
      <c r="AV94" s="3">
        <f t="shared" si="60"/>
        <v>2.3658495999999991E-3</v>
      </c>
      <c r="AZ94" s="2">
        <f t="shared" si="39"/>
        <v>88</v>
      </c>
      <c r="BB94" s="3">
        <f t="shared" si="61"/>
        <v>3.6176040000000006E-4</v>
      </c>
    </row>
    <row r="95" spans="1:54" ht="15.75" thickBot="1" x14ac:dyDescent="0.3">
      <c r="A95" s="2">
        <f t="shared" si="57"/>
        <v>93</v>
      </c>
      <c r="B95" s="2">
        <v>0.749</v>
      </c>
      <c r="C95" s="2">
        <v>0.503</v>
      </c>
      <c r="D95" s="2">
        <v>0.124</v>
      </c>
      <c r="E95" s="2">
        <v>3.5999999999999997E-2</v>
      </c>
      <c r="T95" s="2">
        <f t="shared" si="69"/>
        <v>33</v>
      </c>
      <c r="V95" s="3">
        <f t="shared" si="52"/>
        <v>6.7634175999999966E-3</v>
      </c>
      <c r="Z95" s="2">
        <f t="shared" si="70"/>
        <v>33</v>
      </c>
      <c r="AB95" s="3">
        <f t="shared" si="53"/>
        <v>2.6604964000000002E-3</v>
      </c>
      <c r="AF95" s="2">
        <f t="shared" ref="AF95:AF106" si="72">AF94+1</f>
        <v>89</v>
      </c>
      <c r="AH95" s="3">
        <f t="shared" si="62"/>
        <v>6.8062499999995996E-5</v>
      </c>
      <c r="AM95" s="2">
        <f t="shared" ref="AM95:AM106" si="73">AM94+1</f>
        <v>89</v>
      </c>
      <c r="AO95" s="3">
        <f t="shared" si="59"/>
        <v>1.4010048999999723E-3</v>
      </c>
      <c r="AT95" s="2">
        <f t="shared" ref="AT95:AT106" si="74">AT94+1</f>
        <v>89</v>
      </c>
      <c r="AV95" s="3">
        <f t="shared" si="60"/>
        <v>6.4312960000000106E-4</v>
      </c>
      <c r="AZ95" s="2">
        <f t="shared" ref="AZ95:AZ106" si="75">AZ94+1</f>
        <v>89</v>
      </c>
      <c r="BB95" s="3">
        <f t="shared" si="61"/>
        <v>2.4800399999999984E-5</v>
      </c>
    </row>
    <row r="96" spans="1:54" ht="15.75" thickBot="1" x14ac:dyDescent="0.3">
      <c r="A96" s="2">
        <f t="shared" si="57"/>
        <v>94</v>
      </c>
      <c r="B96" s="2">
        <v>0.78200000000000003</v>
      </c>
      <c r="C96" s="2">
        <v>0.58799999999999997</v>
      </c>
      <c r="D96" s="2">
        <v>0.16</v>
      </c>
      <c r="E96" s="2">
        <v>4.8000000000000001E-2</v>
      </c>
      <c r="N96" s="1" t="s">
        <v>7</v>
      </c>
      <c r="O96" s="1" t="s">
        <v>34</v>
      </c>
      <c r="P96" s="1" t="s">
        <v>35</v>
      </c>
      <c r="Q96" s="1" t="s">
        <v>37</v>
      </c>
      <c r="T96" s="2">
        <f t="shared" si="69"/>
        <v>34</v>
      </c>
      <c r="V96" s="3">
        <f t="shared" si="52"/>
        <v>6.5221776000000085E-3</v>
      </c>
      <c r="Z96" s="2">
        <f t="shared" si="70"/>
        <v>34</v>
      </c>
      <c r="AB96" s="3">
        <f t="shared" si="53"/>
        <v>3.5307364000000019E-3</v>
      </c>
      <c r="AF96" s="2">
        <f t="shared" si="72"/>
        <v>90</v>
      </c>
      <c r="AH96" s="3">
        <f t="shared" si="62"/>
        <v>3.3306249999999146E-4</v>
      </c>
      <c r="AM96" s="2">
        <f t="shared" si="73"/>
        <v>90</v>
      </c>
      <c r="AO96" s="3">
        <f t="shared" si="59"/>
        <v>1.5800490000000763E-4</v>
      </c>
      <c r="AT96" s="2">
        <f t="shared" si="74"/>
        <v>90</v>
      </c>
      <c r="AV96" s="3">
        <f t="shared" si="60"/>
        <v>5.4568960000000088E-4</v>
      </c>
      <c r="AZ96" s="2">
        <f t="shared" si="75"/>
        <v>90</v>
      </c>
      <c r="BB96" s="3">
        <f t="shared" si="61"/>
        <v>2.8832039999999982E-4</v>
      </c>
    </row>
    <row r="97" spans="1:54" x14ac:dyDescent="0.25">
      <c r="A97" s="2">
        <f t="shared" si="57"/>
        <v>95</v>
      </c>
      <c r="B97" s="2">
        <v>0.79300000000000004</v>
      </c>
      <c r="C97" s="2">
        <v>0.59</v>
      </c>
      <c r="D97" s="2">
        <v>0.221</v>
      </c>
      <c r="E97" s="2">
        <v>6.2E-2</v>
      </c>
      <c r="N97" s="3">
        <v>1</v>
      </c>
      <c r="O97" s="3">
        <f>SUM(E3:E27)/$P$2</f>
        <v>8.0640000000000017E-2</v>
      </c>
      <c r="P97" s="3">
        <f>(E3-$O$97)^2</f>
        <v>5.1256960000000068E-4</v>
      </c>
      <c r="Q97" s="3">
        <f>SUM(P97:P121)/($P$2-1)</f>
        <v>1.4203233333333336E-3</v>
      </c>
      <c r="T97" s="2">
        <f t="shared" si="69"/>
        <v>35</v>
      </c>
      <c r="V97" s="3">
        <f t="shared" si="52"/>
        <v>5.7760000000014281E-7</v>
      </c>
      <c r="Z97" s="2">
        <f t="shared" si="70"/>
        <v>35</v>
      </c>
      <c r="AB97" s="3">
        <f t="shared" si="53"/>
        <v>4.2353639999999978E-4</v>
      </c>
      <c r="AF97" s="2">
        <f t="shared" si="72"/>
        <v>91</v>
      </c>
      <c r="AH97" s="3">
        <f t="shared" si="62"/>
        <v>1.5006249999999414E-4</v>
      </c>
      <c r="AM97" s="2">
        <f t="shared" si="73"/>
        <v>91</v>
      </c>
      <c r="AO97" s="3">
        <f t="shared" si="59"/>
        <v>7.3444900000005128E-5</v>
      </c>
      <c r="AT97" s="2">
        <f t="shared" si="74"/>
        <v>91</v>
      </c>
      <c r="AV97" s="3">
        <f t="shared" si="60"/>
        <v>4.0449600000000061E-5</v>
      </c>
      <c r="AZ97" s="2">
        <f t="shared" si="75"/>
        <v>91</v>
      </c>
      <c r="BB97" s="3">
        <f t="shared" si="61"/>
        <v>1.9656039999999995E-4</v>
      </c>
    </row>
    <row r="98" spans="1:54" x14ac:dyDescent="0.25">
      <c r="A98" s="2">
        <f t="shared" si="57"/>
        <v>96</v>
      </c>
      <c r="B98" s="2">
        <v>0.79200000000000004</v>
      </c>
      <c r="C98" s="2">
        <v>0.57099999999999995</v>
      </c>
      <c r="D98" s="2">
        <v>0.218</v>
      </c>
      <c r="E98" s="2">
        <v>6.8000000000000005E-2</v>
      </c>
      <c r="N98" s="2">
        <f>N97+1</f>
        <v>2</v>
      </c>
      <c r="P98" s="3">
        <f t="shared" ref="P98:P121" si="76">(E4-$O$97)^2</f>
        <v>4.9996959999999897E-4</v>
      </c>
      <c r="T98" s="2">
        <f t="shared" si="69"/>
        <v>36</v>
      </c>
      <c r="V98" s="3">
        <f t="shared" si="52"/>
        <v>9.4617760000000062E-4</v>
      </c>
      <c r="Z98" s="2">
        <f t="shared" si="70"/>
        <v>36</v>
      </c>
      <c r="AB98" s="3">
        <f t="shared" si="53"/>
        <v>1.2545764000000004E-3</v>
      </c>
      <c r="AF98" s="2">
        <f t="shared" si="72"/>
        <v>92</v>
      </c>
      <c r="AH98" s="3">
        <f t="shared" si="62"/>
        <v>1.0562499999998395E-5</v>
      </c>
      <c r="AM98" s="2">
        <f t="shared" si="73"/>
        <v>92</v>
      </c>
      <c r="AO98" s="3">
        <f t="shared" si="59"/>
        <v>1.5450489999999025E-4</v>
      </c>
      <c r="AT98" s="2">
        <f t="shared" si="74"/>
        <v>92</v>
      </c>
      <c r="AV98" s="3">
        <f t="shared" si="60"/>
        <v>4.9996960000000081E-4</v>
      </c>
      <c r="AZ98" s="2">
        <f t="shared" si="75"/>
        <v>92</v>
      </c>
      <c r="BB98" s="3">
        <f t="shared" si="61"/>
        <v>1.5840399999999978E-5</v>
      </c>
    </row>
    <row r="99" spans="1:54" x14ac:dyDescent="0.25">
      <c r="A99" s="2">
        <f t="shared" si="57"/>
        <v>97</v>
      </c>
      <c r="B99" s="2">
        <v>0.76600000000000001</v>
      </c>
      <c r="C99" s="2">
        <v>0.54200000000000004</v>
      </c>
      <c r="D99" s="2">
        <v>0.23799999999999999</v>
      </c>
      <c r="E99" s="2">
        <v>8.5000000000000006E-2</v>
      </c>
      <c r="N99" s="2">
        <f t="shared" ref="N99:N105" si="77">N98+1</f>
        <v>3</v>
      </c>
      <c r="P99" s="3">
        <f t="shared" si="76"/>
        <v>1.001089600000001E-3</v>
      </c>
      <c r="T99" s="2">
        <f t="shared" si="69"/>
        <v>37</v>
      </c>
      <c r="V99" s="3">
        <f t="shared" si="52"/>
        <v>2.1785759999999986E-4</v>
      </c>
      <c r="Z99" s="2">
        <f t="shared" si="70"/>
        <v>37</v>
      </c>
      <c r="AB99" s="3">
        <f t="shared" si="53"/>
        <v>1.4122563999999997E-3</v>
      </c>
      <c r="AF99" s="2">
        <f t="shared" si="72"/>
        <v>93</v>
      </c>
      <c r="AH99" s="3">
        <f t="shared" si="62"/>
        <v>1.2075625000000196E-3</v>
      </c>
      <c r="AM99" s="2">
        <f t="shared" si="73"/>
        <v>93</v>
      </c>
      <c r="AO99" s="3">
        <f t="shared" si="59"/>
        <v>3.9150049000000438E-3</v>
      </c>
      <c r="AT99" s="2">
        <f t="shared" si="74"/>
        <v>93</v>
      </c>
      <c r="AV99" s="3">
        <f t="shared" si="60"/>
        <v>6.5028095999999985E-3</v>
      </c>
      <c r="AZ99" s="2">
        <f t="shared" si="75"/>
        <v>93</v>
      </c>
      <c r="BB99" s="3">
        <f t="shared" si="61"/>
        <v>1.2974404000000003E-3</v>
      </c>
    </row>
    <row r="100" spans="1:54" x14ac:dyDescent="0.25">
      <c r="A100" s="2">
        <f t="shared" si="57"/>
        <v>98</v>
      </c>
      <c r="B100" s="2">
        <v>0.79900000000000004</v>
      </c>
      <c r="C100" s="2">
        <v>0.61799999999999999</v>
      </c>
      <c r="D100" s="2">
        <v>0.24199999999999999</v>
      </c>
      <c r="E100" s="2">
        <v>0.106</v>
      </c>
      <c r="N100" s="2">
        <f t="shared" si="77"/>
        <v>4</v>
      </c>
      <c r="P100" s="3">
        <f t="shared" si="76"/>
        <v>1.5713296000000013E-3</v>
      </c>
      <c r="T100" s="2">
        <f t="shared" si="69"/>
        <v>38</v>
      </c>
      <c r="V100" s="3">
        <f t="shared" si="52"/>
        <v>2.3225759999999756E-4</v>
      </c>
      <c r="Z100" s="2">
        <f t="shared" si="70"/>
        <v>38</v>
      </c>
      <c r="AB100" s="3">
        <f t="shared" si="53"/>
        <v>1.8992163999999995E-3</v>
      </c>
      <c r="AF100" s="2">
        <f t="shared" si="72"/>
        <v>94</v>
      </c>
      <c r="AH100" s="3">
        <f t="shared" si="62"/>
        <v>3.0625000000008795E-6</v>
      </c>
      <c r="AM100" s="2">
        <f t="shared" si="73"/>
        <v>94</v>
      </c>
      <c r="AO100" s="3">
        <f t="shared" si="59"/>
        <v>5.0310489999998284E-4</v>
      </c>
      <c r="AT100" s="2">
        <f t="shared" si="74"/>
        <v>94</v>
      </c>
      <c r="AV100" s="3">
        <f t="shared" si="60"/>
        <v>1.9927295999999988E-3</v>
      </c>
      <c r="AZ100" s="2">
        <f t="shared" si="75"/>
        <v>94</v>
      </c>
      <c r="BB100" s="3">
        <f t="shared" si="61"/>
        <v>5.7696039999999998E-4</v>
      </c>
    </row>
    <row r="101" spans="1:54" x14ac:dyDescent="0.25">
      <c r="A101" s="2">
        <f t="shared" si="57"/>
        <v>99</v>
      </c>
      <c r="B101" s="2">
        <v>0.79900000000000004</v>
      </c>
      <c r="C101" s="2">
        <v>0.60599999999999998</v>
      </c>
      <c r="D101" s="2">
        <v>0.253</v>
      </c>
      <c r="E101" s="2">
        <v>8.7999999999999995E-2</v>
      </c>
      <c r="N101" s="2">
        <f t="shared" si="77"/>
        <v>5</v>
      </c>
      <c r="P101" s="3">
        <f t="shared" si="76"/>
        <v>8.7852960000000125E-4</v>
      </c>
      <c r="T101" s="2">
        <f t="shared" si="69"/>
        <v>39</v>
      </c>
      <c r="V101" s="3">
        <f t="shared" si="52"/>
        <v>1.1577759999999982E-4</v>
      </c>
      <c r="Z101" s="2">
        <f t="shared" si="70"/>
        <v>39</v>
      </c>
      <c r="AB101" s="3">
        <f t="shared" si="53"/>
        <v>1.1696400000000043E-5</v>
      </c>
      <c r="AF101" s="2">
        <f t="shared" si="72"/>
        <v>95</v>
      </c>
      <c r="AH101" s="3">
        <f t="shared" si="62"/>
        <v>8.5562499999995527E-5</v>
      </c>
      <c r="AM101" s="2">
        <f t="shared" si="73"/>
        <v>95</v>
      </c>
      <c r="AO101" s="3">
        <f t="shared" si="59"/>
        <v>5.9682489999998136E-4</v>
      </c>
      <c r="AT101" s="2">
        <f t="shared" si="74"/>
        <v>95</v>
      </c>
      <c r="AV101" s="3">
        <f t="shared" si="60"/>
        <v>2.6764960000000043E-4</v>
      </c>
      <c r="AZ101" s="2">
        <f t="shared" si="75"/>
        <v>95</v>
      </c>
      <c r="BB101" s="3">
        <f t="shared" si="61"/>
        <v>1.0040040000000003E-4</v>
      </c>
    </row>
    <row r="102" spans="1:54" x14ac:dyDescent="0.25">
      <c r="A102" s="2">
        <f t="shared" si="57"/>
        <v>100</v>
      </c>
      <c r="B102" s="2">
        <v>0.79</v>
      </c>
      <c r="C102" s="2">
        <v>0.55700000000000005</v>
      </c>
      <c r="D102" s="2">
        <v>0.19500000000000001</v>
      </c>
      <c r="E102" s="2">
        <v>4.8000000000000001E-2</v>
      </c>
      <c r="N102" s="2">
        <f t="shared" si="77"/>
        <v>6</v>
      </c>
      <c r="P102" s="3">
        <f t="shared" si="76"/>
        <v>5.569599999999939E-6</v>
      </c>
      <c r="T102" s="2">
        <f t="shared" si="69"/>
        <v>40</v>
      </c>
      <c r="V102" s="3">
        <f t="shared" si="52"/>
        <v>1.5397775999999954E-3</v>
      </c>
      <c r="Z102" s="2">
        <f t="shared" si="70"/>
        <v>40</v>
      </c>
      <c r="AB102" s="3">
        <f t="shared" si="53"/>
        <v>2.2638563999999996E-3</v>
      </c>
      <c r="AF102" s="2">
        <f t="shared" si="72"/>
        <v>96</v>
      </c>
      <c r="AH102" s="3">
        <f t="shared" si="62"/>
        <v>6.8062499999995996E-5</v>
      </c>
      <c r="AM102" s="2">
        <f t="shared" si="73"/>
        <v>96</v>
      </c>
      <c r="AO102" s="3">
        <f t="shared" si="59"/>
        <v>2.9484899999995676E-5</v>
      </c>
      <c r="AT102" s="2">
        <f t="shared" si="74"/>
        <v>96</v>
      </c>
      <c r="AV102" s="3">
        <f t="shared" si="60"/>
        <v>1.7848960000000028E-4</v>
      </c>
      <c r="AZ102" s="2">
        <f t="shared" si="75"/>
        <v>96</v>
      </c>
      <c r="BB102" s="3">
        <f t="shared" si="61"/>
        <v>1.6160399999999965E-5</v>
      </c>
    </row>
    <row r="103" spans="1:54" x14ac:dyDescent="0.25">
      <c r="A103" s="13"/>
      <c r="B103" s="13"/>
      <c r="C103" s="13"/>
      <c r="D103" s="13"/>
      <c r="E103" s="13"/>
      <c r="N103" s="2">
        <f t="shared" si="77"/>
        <v>7</v>
      </c>
      <c r="P103" s="3">
        <f t="shared" si="76"/>
        <v>5.1256960000000068E-4</v>
      </c>
      <c r="T103" s="2">
        <f t="shared" si="69"/>
        <v>41</v>
      </c>
      <c r="V103" s="3">
        <f t="shared" si="52"/>
        <v>5.0175999999995909E-6</v>
      </c>
      <c r="Z103" s="2">
        <f t="shared" si="70"/>
        <v>41</v>
      </c>
      <c r="AB103" s="3">
        <f t="shared" si="53"/>
        <v>8.7497639999999967E-4</v>
      </c>
      <c r="AF103" s="2">
        <f t="shared" si="72"/>
        <v>97</v>
      </c>
      <c r="AH103" s="3">
        <f t="shared" si="62"/>
        <v>3.1506250000000945E-4</v>
      </c>
      <c r="AM103" s="2">
        <f t="shared" si="73"/>
        <v>97</v>
      </c>
      <c r="AO103" s="3">
        <f t="shared" ref="AO103:AO106" si="78">(C99-$AN$7)^2</f>
        <v>5.5554490000001477E-4</v>
      </c>
      <c r="AT103" s="2">
        <f t="shared" si="74"/>
        <v>97</v>
      </c>
      <c r="AV103" s="3">
        <f t="shared" ref="AV103:AV106" si="79">(D99-$AU$7)^2</f>
        <v>1.1128896000000001E-3</v>
      </c>
      <c r="AZ103" s="2">
        <f t="shared" si="75"/>
        <v>97</v>
      </c>
      <c r="BB103" s="3">
        <f t="shared" ref="BB103:BB106" si="80">(E99-$BA$7)^2</f>
        <v>1.6848040000000015E-4</v>
      </c>
    </row>
    <row r="104" spans="1:54" x14ac:dyDescent="0.25">
      <c r="A104" t="s">
        <v>48</v>
      </c>
      <c r="B104">
        <f>MIN(B3:B102)</f>
        <v>0.73</v>
      </c>
      <c r="C104">
        <f t="shared" ref="C104:E104" si="81">MIN(C3:C102)</f>
        <v>0.47899999999999998</v>
      </c>
      <c r="D104">
        <f t="shared" si="81"/>
        <v>0.124</v>
      </c>
      <c r="E104">
        <f t="shared" si="81"/>
        <v>0.02</v>
      </c>
      <c r="N104" s="2">
        <f t="shared" si="77"/>
        <v>8</v>
      </c>
      <c r="P104" s="3">
        <f t="shared" si="76"/>
        <v>1.8495999999999626E-6</v>
      </c>
      <c r="T104" s="2">
        <f t="shared" si="69"/>
        <v>42</v>
      </c>
      <c r="V104" s="3">
        <f t="shared" si="52"/>
        <v>1.797759999999924E-5</v>
      </c>
      <c r="Z104" s="2">
        <f t="shared" si="70"/>
        <v>42</v>
      </c>
      <c r="AB104" s="3">
        <f t="shared" si="53"/>
        <v>3.3154563999999993E-3</v>
      </c>
      <c r="AF104" s="2">
        <f t="shared" si="72"/>
        <v>98</v>
      </c>
      <c r="AH104" s="3">
        <f t="shared" si="62"/>
        <v>2.3256249999999278E-4</v>
      </c>
      <c r="AM104" s="2">
        <f t="shared" si="73"/>
        <v>98</v>
      </c>
      <c r="AO104" s="3">
        <f t="shared" si="78"/>
        <v>2.7489048999999625E-3</v>
      </c>
      <c r="AT104" s="2">
        <f t="shared" si="74"/>
        <v>98</v>
      </c>
      <c r="AV104" s="3">
        <f t="shared" si="79"/>
        <v>1.3957696000000003E-3</v>
      </c>
      <c r="AZ104" s="2">
        <f t="shared" si="75"/>
        <v>98</v>
      </c>
      <c r="BB104" s="3">
        <f t="shared" si="80"/>
        <v>1.1546403999999997E-3</v>
      </c>
    </row>
    <row r="105" spans="1:54" x14ac:dyDescent="0.25">
      <c r="A105" t="s">
        <v>49</v>
      </c>
      <c r="B105">
        <f>MAX(B3:B102)</f>
        <v>0.82599999999999996</v>
      </c>
      <c r="C105">
        <f t="shared" ref="C105:E105" si="82">MAX(C3:C102)</f>
        <v>0.64200000000000002</v>
      </c>
      <c r="D105">
        <f t="shared" si="82"/>
        <v>0.33100000000000002</v>
      </c>
      <c r="E105">
        <f t="shared" si="82"/>
        <v>0.214</v>
      </c>
      <c r="N105" s="2">
        <f t="shared" si="77"/>
        <v>9</v>
      </c>
      <c r="P105" s="3">
        <f t="shared" si="76"/>
        <v>1.5976960000000032E-4</v>
      </c>
      <c r="T105" s="2">
        <f t="shared" si="69"/>
        <v>43</v>
      </c>
      <c r="V105" s="3">
        <f t="shared" si="52"/>
        <v>5.7599999999955338E-8</v>
      </c>
      <c r="Z105" s="2">
        <f t="shared" si="70"/>
        <v>43</v>
      </c>
      <c r="AB105" s="3">
        <f t="shared" si="53"/>
        <v>2.496399999999994E-6</v>
      </c>
      <c r="AF105" s="2">
        <f t="shared" si="72"/>
        <v>99</v>
      </c>
      <c r="AH105" s="3">
        <f t="shared" si="62"/>
        <v>2.3256249999999278E-4</v>
      </c>
      <c r="AM105" s="2">
        <f t="shared" si="73"/>
        <v>99</v>
      </c>
      <c r="AO105" s="3">
        <f t="shared" si="78"/>
        <v>1.6345848999999703E-3</v>
      </c>
      <c r="AT105" s="2">
        <f t="shared" si="74"/>
        <v>99</v>
      </c>
      <c r="AV105" s="3">
        <f t="shared" si="79"/>
        <v>2.3386896000000012E-3</v>
      </c>
      <c r="AZ105" s="2">
        <f t="shared" si="75"/>
        <v>99</v>
      </c>
      <c r="BB105" s="3">
        <f t="shared" si="80"/>
        <v>2.5536039999999981E-4</v>
      </c>
    </row>
    <row r="106" spans="1:54" x14ac:dyDescent="0.25">
      <c r="N106" s="2">
        <f>N105+1</f>
        <v>10</v>
      </c>
      <c r="P106" s="3">
        <f t="shared" si="76"/>
        <v>4.0449599999999702E-5</v>
      </c>
      <c r="T106" s="2">
        <f t="shared" si="69"/>
        <v>44</v>
      </c>
      <c r="V106" s="3">
        <f t="shared" si="52"/>
        <v>1.4622975999999954E-3</v>
      </c>
      <c r="Z106" s="2">
        <f t="shared" si="70"/>
        <v>44</v>
      </c>
      <c r="AB106" s="3">
        <f t="shared" si="53"/>
        <v>1.1193639999999983E-4</v>
      </c>
      <c r="AF106" s="2">
        <f t="shared" si="72"/>
        <v>100</v>
      </c>
      <c r="AH106" s="3">
        <f t="shared" si="62"/>
        <v>3.9062499999996945E-5</v>
      </c>
      <c r="AM106" s="2">
        <f t="shared" si="73"/>
        <v>100</v>
      </c>
      <c r="AO106" s="3">
        <f t="shared" si="78"/>
        <v>7.3444900000005128E-5</v>
      </c>
      <c r="AT106" s="2">
        <f t="shared" si="74"/>
        <v>100</v>
      </c>
      <c r="AV106" s="3">
        <f t="shared" si="79"/>
        <v>9.2929599999999653E-5</v>
      </c>
      <c r="AZ106" s="2">
        <f t="shared" si="75"/>
        <v>100</v>
      </c>
      <c r="BB106" s="3">
        <f t="shared" si="80"/>
        <v>5.7696039999999998E-4</v>
      </c>
    </row>
    <row r="107" spans="1:54" x14ac:dyDescent="0.25">
      <c r="B107">
        <f>B104/AJ7</f>
        <v>75.946635089664952</v>
      </c>
      <c r="C107">
        <f>C104/AQ7</f>
        <v>33.967802271301899</v>
      </c>
      <c r="D107">
        <f>D104/AX7</f>
        <v>5.7921751157175292</v>
      </c>
      <c r="E107">
        <f>E104/BD7</f>
        <v>1.2265817054645576</v>
      </c>
      <c r="N107" s="2">
        <f t="shared" ref="N107:N115" si="83">N106+1</f>
        <v>11</v>
      </c>
      <c r="P107" s="3">
        <f t="shared" si="76"/>
        <v>1.3539649599999998E-2</v>
      </c>
      <c r="T107" s="2">
        <f t="shared" si="69"/>
        <v>45</v>
      </c>
      <c r="V107" s="3">
        <f t="shared" si="52"/>
        <v>1.6281759999999985E-4</v>
      </c>
      <c r="Z107" s="2">
        <f t="shared" si="70"/>
        <v>45</v>
      </c>
      <c r="AB107" s="3">
        <f t="shared" si="53"/>
        <v>1.8610416399999996E-2</v>
      </c>
    </row>
    <row r="108" spans="1:54" x14ac:dyDescent="0.25">
      <c r="A108" t="s">
        <v>51</v>
      </c>
      <c r="B108">
        <f>75*AJ7</f>
        <v>0.72090093175768033</v>
      </c>
      <c r="C108">
        <f>33*AQ7</f>
        <v>0.46535244976254264</v>
      </c>
      <c r="D108">
        <f>1*AX7</f>
        <v>2.140819252227304E-2</v>
      </c>
      <c r="E108">
        <f>1*BD7</f>
        <v>1.6305477173593722E-2</v>
      </c>
      <c r="N108" s="2">
        <f t="shared" si="83"/>
        <v>12</v>
      </c>
      <c r="P108" s="3">
        <f t="shared" si="76"/>
        <v>5.5294095999999975E-3</v>
      </c>
      <c r="T108" s="2">
        <f t="shared" si="69"/>
        <v>46</v>
      </c>
      <c r="V108" s="3">
        <f t="shared" si="52"/>
        <v>2.7836176000000032E-3</v>
      </c>
      <c r="Z108" s="2">
        <f t="shared" si="70"/>
        <v>46</v>
      </c>
      <c r="AB108" s="3">
        <f t="shared" si="53"/>
        <v>2.9376400000000087E-5</v>
      </c>
    </row>
    <row r="109" spans="1:54" x14ac:dyDescent="0.25">
      <c r="N109" s="2">
        <f t="shared" si="83"/>
        <v>13</v>
      </c>
      <c r="P109" s="3">
        <f t="shared" si="76"/>
        <v>1.7848959999999955E-4</v>
      </c>
      <c r="T109" s="2">
        <f t="shared" si="69"/>
        <v>47</v>
      </c>
      <c r="V109" s="3">
        <f t="shared" si="52"/>
        <v>1.3133375999999956E-3</v>
      </c>
      <c r="Z109" s="2">
        <f t="shared" si="70"/>
        <v>47</v>
      </c>
      <c r="AB109" s="3">
        <f t="shared" si="53"/>
        <v>2.0775363999999998E-3</v>
      </c>
    </row>
    <row r="110" spans="1:54" x14ac:dyDescent="0.25">
      <c r="B110">
        <f>B105:B105/AJ7</f>
        <v>85.934137786388007</v>
      </c>
      <c r="C110">
        <f>C105:C105/AQ7</f>
        <v>45.526783002454742</v>
      </c>
      <c r="D110">
        <f>D105:D105/AX7</f>
        <v>15.461370671794374</v>
      </c>
      <c r="E110">
        <f>E105:E105/BD7</f>
        <v>13.124424248470765</v>
      </c>
      <c r="N110" s="2">
        <f t="shared" si="83"/>
        <v>14</v>
      </c>
      <c r="P110" s="3">
        <f t="shared" si="76"/>
        <v>1.1999296000000013E-3</v>
      </c>
      <c r="T110" s="2">
        <f t="shared" si="69"/>
        <v>48</v>
      </c>
      <c r="V110" s="3">
        <f t="shared" si="52"/>
        <v>6.0217599999999828E-5</v>
      </c>
      <c r="Z110" s="2">
        <f t="shared" si="70"/>
        <v>48</v>
      </c>
      <c r="AB110" s="3">
        <f t="shared" si="53"/>
        <v>1.2545764000000004E-3</v>
      </c>
    </row>
    <row r="111" spans="1:54" x14ac:dyDescent="0.25">
      <c r="A111" t="s">
        <v>52</v>
      </c>
      <c r="B111">
        <f>AJ7*B110</f>
        <v>0.82599999999999996</v>
      </c>
      <c r="C111">
        <f>AQ7*C110</f>
        <v>0.64200000000000002</v>
      </c>
      <c r="D111">
        <f>AX7*D110</f>
        <v>0.33100000000000002</v>
      </c>
      <c r="E111">
        <f>BD7*E110</f>
        <v>0.214</v>
      </c>
      <c r="N111" s="2">
        <f t="shared" si="83"/>
        <v>15</v>
      </c>
      <c r="P111" s="3">
        <f t="shared" si="76"/>
        <v>5.1256960000000068E-4</v>
      </c>
      <c r="T111" s="2">
        <f t="shared" si="69"/>
        <v>49</v>
      </c>
      <c r="V111" s="3">
        <f t="shared" si="52"/>
        <v>1.0732176000000006E-3</v>
      </c>
      <c r="Z111" s="2">
        <f t="shared" si="70"/>
        <v>49</v>
      </c>
      <c r="AB111" s="3">
        <f t="shared" si="53"/>
        <v>5.5056400000000146E-5</v>
      </c>
    </row>
    <row r="112" spans="1:54" x14ac:dyDescent="0.25">
      <c r="N112" s="2">
        <f t="shared" si="83"/>
        <v>16</v>
      </c>
      <c r="P112" s="3">
        <f t="shared" si="76"/>
        <v>2.4460960000000049E-4</v>
      </c>
      <c r="T112" s="2">
        <f t="shared" si="69"/>
        <v>50</v>
      </c>
      <c r="V112" s="3">
        <f t="shared" si="52"/>
        <v>1.3829759999999983E-4</v>
      </c>
      <c r="Z112" s="2">
        <f t="shared" si="70"/>
        <v>50</v>
      </c>
      <c r="AB112" s="3">
        <f t="shared" si="53"/>
        <v>3.3639999999999674E-7</v>
      </c>
    </row>
    <row r="113" spans="14:16" x14ac:dyDescent="0.25">
      <c r="N113" s="2">
        <f t="shared" si="83"/>
        <v>17</v>
      </c>
      <c r="P113" s="3">
        <f t="shared" si="76"/>
        <v>2.6896000000000538E-6</v>
      </c>
    </row>
    <row r="114" spans="14:16" x14ac:dyDescent="0.25">
      <c r="N114" s="2">
        <f t="shared" si="83"/>
        <v>18</v>
      </c>
      <c r="P114" s="3">
        <f t="shared" si="76"/>
        <v>3.1809600000000225E-5</v>
      </c>
    </row>
    <row r="115" spans="14:16" x14ac:dyDescent="0.25">
      <c r="N115" s="2">
        <f t="shared" si="83"/>
        <v>19</v>
      </c>
      <c r="P115" s="3">
        <f t="shared" si="76"/>
        <v>2.7688960000000053E-4</v>
      </c>
    </row>
    <row r="116" spans="14:16" x14ac:dyDescent="0.25">
      <c r="N116" s="2">
        <f>N115+1</f>
        <v>20</v>
      </c>
      <c r="P116" s="3">
        <f t="shared" si="76"/>
        <v>6.5740960000000082E-4</v>
      </c>
    </row>
    <row r="117" spans="14:16" x14ac:dyDescent="0.25">
      <c r="N117" s="2">
        <f t="shared" ref="N117:N119" si="84">N116+1</f>
        <v>21</v>
      </c>
      <c r="P117" s="3">
        <f t="shared" si="76"/>
        <v>2.4641296000000017E-3</v>
      </c>
    </row>
    <row r="118" spans="14:16" x14ac:dyDescent="0.25">
      <c r="N118" s="2">
        <f t="shared" si="84"/>
        <v>22</v>
      </c>
      <c r="P118" s="3">
        <f t="shared" si="76"/>
        <v>6.43129599999999E-4</v>
      </c>
    </row>
    <row r="119" spans="14:16" x14ac:dyDescent="0.25">
      <c r="N119" s="2">
        <f t="shared" si="84"/>
        <v>23</v>
      </c>
      <c r="P119" s="3">
        <f t="shared" si="76"/>
        <v>3.0136959999999951E-4</v>
      </c>
    </row>
    <row r="120" spans="14:16" x14ac:dyDescent="0.25">
      <c r="N120" s="2">
        <f>N119+1</f>
        <v>24</v>
      </c>
      <c r="P120" s="3">
        <f t="shared" si="76"/>
        <v>3.2901695999999992E-3</v>
      </c>
    </row>
    <row r="121" spans="14:16" x14ac:dyDescent="0.25">
      <c r="N121" s="2">
        <f t="shared" ref="N121" si="85">N120+1</f>
        <v>25</v>
      </c>
      <c r="P121" s="3">
        <f t="shared" si="76"/>
        <v>3.1809600000000225E-5</v>
      </c>
    </row>
  </sheetData>
  <mergeCells count="4">
    <mergeCell ref="BK9:BL9"/>
    <mergeCell ref="BR10:BS10"/>
    <mergeCell ref="BY11:BZ11"/>
    <mergeCell ref="CG11:CH1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6"/>
  <sheetViews>
    <sheetView topLeftCell="W1" zoomScaleNormal="100" workbookViewId="0">
      <selection activeCell="I34" sqref="I34"/>
    </sheetView>
  </sheetViews>
  <sheetFormatPr defaultRowHeight="15" x14ac:dyDescent="0.25"/>
  <cols>
    <col min="2" max="2" width="10.28515625" customWidth="1"/>
    <col min="9" max="9" width="11.7109375" customWidth="1"/>
    <col min="15" max="15" width="10.5703125" customWidth="1"/>
    <col min="22" max="22" width="13.140625" customWidth="1"/>
    <col min="28" max="28" width="10.42578125" customWidth="1"/>
    <col min="35" max="35" width="12.140625" customWidth="1"/>
    <col min="41" max="41" width="10.28515625" customWidth="1"/>
    <col min="48" max="48" width="12" customWidth="1"/>
  </cols>
  <sheetData>
    <row r="1" spans="1:50" ht="15.75" thickBot="1" x14ac:dyDescent="0.3"/>
    <row r="2" spans="1:50" ht="15.75" thickBot="1" x14ac:dyDescent="0.3">
      <c r="E2" s="25" t="s">
        <v>33</v>
      </c>
      <c r="F2" s="26">
        <v>10</v>
      </c>
      <c r="R2" s="25" t="s">
        <v>33</v>
      </c>
      <c r="S2" s="26">
        <v>25</v>
      </c>
      <c r="AE2" s="25" t="s">
        <v>33</v>
      </c>
      <c r="AF2" s="26">
        <v>50</v>
      </c>
      <c r="AR2" s="25" t="s">
        <v>33</v>
      </c>
      <c r="AS2" s="26">
        <v>100</v>
      </c>
    </row>
    <row r="3" spans="1:50" ht="15.75" thickBot="1" x14ac:dyDescent="0.3"/>
    <row r="4" spans="1:50" ht="15.75" thickBot="1" x14ac:dyDescent="0.3">
      <c r="B4" s="24" t="s">
        <v>113</v>
      </c>
      <c r="I4" s="24" t="s">
        <v>114</v>
      </c>
      <c r="O4" s="24" t="s">
        <v>113</v>
      </c>
      <c r="V4" s="24" t="s">
        <v>114</v>
      </c>
      <c r="AB4" s="24" t="s">
        <v>113</v>
      </c>
      <c r="AI4" s="24" t="s">
        <v>114</v>
      </c>
      <c r="AO4" s="24" t="s">
        <v>113</v>
      </c>
      <c r="AV4" s="24" t="s">
        <v>114</v>
      </c>
    </row>
    <row r="5" spans="1:50" ht="15.75" thickBot="1" x14ac:dyDescent="0.3"/>
    <row r="6" spans="1:50" ht="15.75" thickBot="1" x14ac:dyDescent="0.3">
      <c r="A6" s="1" t="s">
        <v>7</v>
      </c>
      <c r="B6" s="1" t="s">
        <v>115</v>
      </c>
      <c r="C6" s="19" t="s">
        <v>116</v>
      </c>
      <c r="D6" s="19" t="s">
        <v>117</v>
      </c>
      <c r="H6" s="1" t="s">
        <v>7</v>
      </c>
      <c r="I6" s="1" t="s">
        <v>115</v>
      </c>
      <c r="J6" s="19" t="s">
        <v>116</v>
      </c>
      <c r="K6" s="19" t="s">
        <v>117</v>
      </c>
      <c r="N6" s="1" t="s">
        <v>7</v>
      </c>
      <c r="O6" s="1" t="s">
        <v>115</v>
      </c>
      <c r="P6" s="19" t="s">
        <v>116</v>
      </c>
      <c r="Q6" s="19" t="s">
        <v>117</v>
      </c>
      <c r="U6" s="1" t="s">
        <v>7</v>
      </c>
      <c r="V6" s="1" t="s">
        <v>115</v>
      </c>
      <c r="W6" s="19" t="s">
        <v>116</v>
      </c>
      <c r="X6" s="19" t="s">
        <v>117</v>
      </c>
      <c r="AA6" s="1" t="s">
        <v>7</v>
      </c>
      <c r="AB6" s="1" t="s">
        <v>115</v>
      </c>
      <c r="AC6" s="19" t="s">
        <v>116</v>
      </c>
      <c r="AD6" s="19" t="s">
        <v>117</v>
      </c>
      <c r="AH6" s="1" t="s">
        <v>7</v>
      </c>
      <c r="AI6" s="1" t="s">
        <v>115</v>
      </c>
      <c r="AJ6" s="19" t="s">
        <v>116</v>
      </c>
      <c r="AK6" s="19" t="s">
        <v>117</v>
      </c>
      <c r="AN6" s="27" t="s">
        <v>7</v>
      </c>
      <c r="AO6" s="27" t="s">
        <v>115</v>
      </c>
      <c r="AP6" s="19" t="s">
        <v>116</v>
      </c>
      <c r="AQ6" s="19" t="s">
        <v>117</v>
      </c>
      <c r="AU6" s="27" t="s">
        <v>7</v>
      </c>
      <c r="AV6" s="27" t="s">
        <v>115</v>
      </c>
      <c r="AW6" s="19" t="s">
        <v>116</v>
      </c>
      <c r="AX6" s="19" t="s">
        <v>117</v>
      </c>
    </row>
    <row r="7" spans="1:50" x14ac:dyDescent="0.25">
      <c r="A7" s="3">
        <v>1</v>
      </c>
      <c r="B7" s="3">
        <f>('2.1'!$B3-'2.1'!$H$7)*('2.1'!$C3-'2.1'!H$22)</f>
        <v>-2.1238999999999815E-4</v>
      </c>
      <c r="C7" s="29">
        <f>SUM(B7:B16)/(F2-1)</f>
        <v>2.1721111111111077E-4</v>
      </c>
      <c r="D7" s="29">
        <f>C7/(SQRT('2.1'!J7*'2.1'!J22))</f>
        <v>0.47436929688598595</v>
      </c>
      <c r="H7" s="3">
        <f>A7</f>
        <v>1</v>
      </c>
      <c r="I7" s="3">
        <f>('2.1'!$D3-'2.1'!$H$38)*('2.1'!$E3-'2.1'!H$54)</f>
        <v>-1.6999999999999773E-5</v>
      </c>
      <c r="J7" s="29">
        <f>SUM(I7:I16)/(F2-1)</f>
        <v>3.9844444444444454E-4</v>
      </c>
      <c r="K7" s="29">
        <f>J7/(SQRT('2.1'!J38*'2.1'!J54))</f>
        <v>0.76962709269662288</v>
      </c>
      <c r="N7" s="3">
        <v>1</v>
      </c>
      <c r="O7" s="3">
        <f>('2.1'!$B3-'2.1'!$O$7)*('2.1'!$C3-'2.1'!O$37)</f>
        <v>-9.8064000000005084E-5</v>
      </c>
      <c r="P7" s="29">
        <f>SUM(O7:O31)/(S2-1)</f>
        <v>3.3839999999999993E-4</v>
      </c>
      <c r="Q7" s="29">
        <f>P7/(SQRT('2.1'!Q7*'2.1'!Q37))</f>
        <v>0.55210927135476906</v>
      </c>
      <c r="U7" s="3">
        <f>N7</f>
        <v>1</v>
      </c>
      <c r="V7" s="3">
        <f>('2.1'!$D3-'2.1'!$O$67)*('2.1'!$E3-'2.1'!O$97)</f>
        <v>1.8927039999999963E-4</v>
      </c>
      <c r="W7" s="29">
        <f>SUM(V7:V31)/(S2-1)</f>
        <v>1.4524266666666669E-3</v>
      </c>
      <c r="X7" s="29">
        <f>W7/(SQRT('2.1'!Q67*'2.1'!Q97))</f>
        <v>0.88192658137187785</v>
      </c>
      <c r="AA7" s="3">
        <v>1</v>
      </c>
      <c r="AB7" s="3">
        <f>('2.1'!$B3-'2.1'!$U$7)*('2.1'!$C3-'2.1'!U$63)</f>
        <v>-5.6735999999998984E-5</v>
      </c>
      <c r="AC7" s="29">
        <f>SUM(AB7:AB56)/(AF2-1)</f>
        <v>4.146285714285714E-4</v>
      </c>
      <c r="AD7" s="29">
        <f>AC7/(SQRT('2.1'!W7*'2.1'!W63))</f>
        <v>0.65261651661189302</v>
      </c>
      <c r="AH7" s="3">
        <f>AA7</f>
        <v>1</v>
      </c>
      <c r="AI7" s="3">
        <f>('2.1'!$D3-'2.1'!$AA$7)*('2.1'!$E3-'2.1'!AA$63)</f>
        <v>1.758283999999997E-4</v>
      </c>
      <c r="AJ7" s="29">
        <f>SUM(AI7:AI56)/(AF2-1)</f>
        <v>1.8196444897959178E-3</v>
      </c>
      <c r="AK7" s="29">
        <f>AJ7/(SQRT('2.1'!AC7*'2.1'!AC63))</f>
        <v>0.9024337825795814</v>
      </c>
      <c r="AN7" s="2">
        <v>1</v>
      </c>
      <c r="AO7" s="2">
        <f>('2.1'!$B3-'2.1'!$AG$7)*('2.1'!$C3-'2.1'!AH$7)</f>
        <v>-1.5867292031251454E-3</v>
      </c>
      <c r="AP7" s="29">
        <f>SUM(AO7:AO106)/(AS2-1)</f>
        <v>3.1971969696955243E-4</v>
      </c>
      <c r="AQ7" s="29">
        <f>AP7/(SQRT('2.1'!AI7*'2.1'!AP7))</f>
        <v>0.58969441318065785</v>
      </c>
      <c r="AU7" s="2">
        <f>AN7</f>
        <v>1</v>
      </c>
      <c r="AV7" s="2">
        <f>('2.1'!$D3-'2.1'!$AU$7)*('2.1'!$E3-'2.1'!BA$7)</f>
        <v>5.1032799999999665E-5</v>
      </c>
      <c r="AW7" s="29">
        <f>SUM(AV7:AV106)/(AS2-1)</f>
        <v>1.234290101010101E-3</v>
      </c>
      <c r="AX7" s="29">
        <f>AW7/(SQRT('2.1'!AW7*'2.1'!BC7))</f>
        <v>0.88398264797452664</v>
      </c>
    </row>
    <row r="8" spans="1:50" x14ac:dyDescent="0.25">
      <c r="A8" s="2">
        <f>A7+1</f>
        <v>2</v>
      </c>
      <c r="B8" s="3">
        <f>('2.1'!$B4-'2.1'!$H$7)*('2.1'!$C4-'2.1'!H$22)</f>
        <v>2.1631000000000436E-4</v>
      </c>
      <c r="H8" s="2">
        <f t="shared" ref="H8:H16" si="0">A8</f>
        <v>2</v>
      </c>
      <c r="I8" s="3">
        <f>('2.1'!$D4-'2.1'!$H$38)*('2.1'!$E4-'2.1'!H$54)</f>
        <v>6.8949999999999892E-4</v>
      </c>
      <c r="N8" s="2">
        <f>N7+1</f>
        <v>2</v>
      </c>
      <c r="O8" s="3">
        <f>('2.1'!$B4-'2.1'!$O$7)*('2.1'!$C4-'2.1'!O$37)</f>
        <v>-9.0623999999997904E-5</v>
      </c>
      <c r="U8" s="2">
        <f t="shared" ref="U8:U31" si="1">N8</f>
        <v>2</v>
      </c>
      <c r="V8" s="3">
        <f>('2.1'!$D4-'2.1'!$O$67)*('2.1'!$E4-'2.1'!O$97)</f>
        <v>2.1555040000000001E-4</v>
      </c>
      <c r="AA8" s="2">
        <f>AA7+1</f>
        <v>2</v>
      </c>
      <c r="AB8" s="3">
        <f>('2.1'!$B4-'2.1'!$U$7)*('2.1'!$C4-'2.1'!U$63)</f>
        <v>-1.5849599999999834E-4</v>
      </c>
      <c r="AH8" s="2">
        <f t="shared" ref="AH8:AH56" si="2">AA8</f>
        <v>2</v>
      </c>
      <c r="AI8" s="3">
        <f>('2.1'!$D4-'2.1'!$AA$7)*('2.1'!$E4-'2.1'!AA$63)</f>
        <v>2.2928839999999999E-4</v>
      </c>
      <c r="AN8" s="2">
        <f>AN7+1</f>
        <v>2</v>
      </c>
      <c r="AO8" s="2">
        <f>('2.1'!$B4-'2.1'!$AG$7)*('2.1'!$C4-'2.1'!AH$7)</f>
        <v>1.4568551484374876E-2</v>
      </c>
      <c r="AU8" s="2">
        <f t="shared" ref="AU8:AU71" si="3">AN8</f>
        <v>2</v>
      </c>
      <c r="AV8" s="2">
        <f>('2.1'!$D4-'2.1'!$AU$7)*('2.1'!$E4-'2.1'!BA$7)</f>
        <v>4.4487280000000029E-4</v>
      </c>
    </row>
    <row r="9" spans="1:50" x14ac:dyDescent="0.25">
      <c r="A9" s="2">
        <f t="shared" ref="A9:A16" si="4">A8+1</f>
        <v>3</v>
      </c>
      <c r="B9" s="3">
        <f>('2.1'!$B5-'2.1'!$H$7)*('2.1'!$C5-'2.1'!H$22)</f>
        <v>-7.0490000000000391E-5</v>
      </c>
      <c r="H9" s="2">
        <f t="shared" si="0"/>
        <v>3</v>
      </c>
      <c r="I9" s="3">
        <f>('2.1'!$D5-'2.1'!$H$38)*('2.1'!$E5-'2.1'!H$54)</f>
        <v>6.3270000000000015E-4</v>
      </c>
      <c r="N9" s="2">
        <f t="shared" ref="N9:N14" si="5">N8+1</f>
        <v>3</v>
      </c>
      <c r="O9" s="3">
        <f>('2.1'!$B5-'2.1'!$O$7)*('2.1'!$C5-'2.1'!O$37)</f>
        <v>-1.7714399999999226E-4</v>
      </c>
      <c r="U9" s="2">
        <f t="shared" si="1"/>
        <v>3</v>
      </c>
      <c r="V9" s="3">
        <f>('2.1'!$D5-'2.1'!$O$67)*('2.1'!$E5-'2.1'!O$97)</f>
        <v>1.3719104000000002E-3</v>
      </c>
      <c r="AA9" s="2">
        <f t="shared" ref="AA9:AA14" si="6">AA8+1</f>
        <v>3</v>
      </c>
      <c r="AB9" s="3">
        <f>('2.1'!$B5-'2.1'!$U$7)*('2.1'!$C5-'2.1'!U$63)</f>
        <v>-2.4561600000000161E-4</v>
      </c>
      <c r="AH9" s="2">
        <f t="shared" si="2"/>
        <v>3</v>
      </c>
      <c r="AI9" s="3">
        <f>('2.1'!$D5-'2.1'!$AA$7)*('2.1'!$E5-'2.1'!AA$63)</f>
        <v>1.2569483999999994E-3</v>
      </c>
      <c r="AN9" s="2">
        <f t="shared" ref="AN9:AN14" si="7">AN8+1</f>
        <v>3</v>
      </c>
      <c r="AO9" s="2">
        <f>('2.1'!$B5-'2.1'!$AG$7)*('2.1'!$C5-'2.1'!AH$7)</f>
        <v>4.9209300468748716E-3</v>
      </c>
      <c r="AU9" s="2">
        <f t="shared" si="3"/>
        <v>3</v>
      </c>
      <c r="AV9" s="2">
        <f>('2.1'!$D5-'2.1'!$AU$7)*('2.1'!$E5-'2.1'!BA$7)</f>
        <v>8.8949279999999949E-4</v>
      </c>
    </row>
    <row r="10" spans="1:50" x14ac:dyDescent="0.25">
      <c r="A10" s="2">
        <f t="shared" si="4"/>
        <v>4</v>
      </c>
      <c r="B10" s="3">
        <f>('2.1'!$B6-'2.1'!$H$7)*('2.1'!$C6-'2.1'!H$22)</f>
        <v>-1.0608999999999951E-4</v>
      </c>
      <c r="H10" s="2">
        <f t="shared" si="0"/>
        <v>4</v>
      </c>
      <c r="I10" s="3">
        <f>('2.1'!$D6-'2.1'!$H$38)*('2.1'!$E6-'2.1'!H$54)</f>
        <v>7.1010000000000094E-4</v>
      </c>
      <c r="N10" s="2">
        <f t="shared" si="5"/>
        <v>4</v>
      </c>
      <c r="O10" s="3">
        <f>('2.1'!$B6-'2.1'!$O$7)*('2.1'!$C6-'2.1'!O$37)</f>
        <v>-2.7654399999999305E-4</v>
      </c>
      <c r="U10" s="2">
        <f t="shared" si="1"/>
        <v>4</v>
      </c>
      <c r="V10" s="3">
        <f>('2.1'!$D6-'2.1'!$O$67)*('2.1'!$E6-'2.1'!O$97)</f>
        <v>1.4413104000000007E-3</v>
      </c>
      <c r="AA10" s="2">
        <f t="shared" si="6"/>
        <v>4</v>
      </c>
      <c r="AB10" s="3">
        <f>('2.1'!$B6-'2.1'!$U$7)*('2.1'!$C6-'2.1'!U$63)</f>
        <v>-3.516160000000011E-4</v>
      </c>
      <c r="AH10" s="2">
        <f t="shared" si="2"/>
        <v>4</v>
      </c>
      <c r="AI10" s="3">
        <f>('2.1'!$D6-'2.1'!$AA$7)*('2.1'!$E6-'2.1'!AA$63)</f>
        <v>1.3527284000000002E-3</v>
      </c>
      <c r="AN10" s="2">
        <f t="shared" si="7"/>
        <v>4</v>
      </c>
      <c r="AO10" s="2">
        <f>('2.1'!$B6-'2.1'!$AG$7)*('2.1'!$C6-'2.1'!AH$7)</f>
        <v>7.6236422343748736E-3</v>
      </c>
      <c r="AU10" s="2">
        <f t="shared" si="3"/>
        <v>4</v>
      </c>
      <c r="AV10" s="2">
        <f>('2.1'!$D6-'2.1'!$AU$7)*('2.1'!$E6-'2.1'!BA$7)</f>
        <v>9.814728E-4</v>
      </c>
    </row>
    <row r="11" spans="1:50" x14ac:dyDescent="0.25">
      <c r="A11" s="2">
        <f t="shared" si="4"/>
        <v>5</v>
      </c>
      <c r="B11" s="3">
        <f>('2.1'!$B7-'2.1'!$H$7)*('2.1'!$C7-'2.1'!H$22)</f>
        <v>-1.2789000000000089E-4</v>
      </c>
      <c r="H11" s="2">
        <f t="shared" si="0"/>
        <v>5</v>
      </c>
      <c r="I11" s="3">
        <f>('2.1'!$D7-'2.1'!$H$38)*('2.1'!$E7-'2.1'!H$54)</f>
        <v>1.0710000000000043E-4</v>
      </c>
      <c r="N11" s="2">
        <f t="shared" si="5"/>
        <v>5</v>
      </c>
      <c r="O11" s="3">
        <f>('2.1'!$B7-'2.1'!$O$7)*('2.1'!$C7-'2.1'!O$37)</f>
        <v>-2.5718399999999033E-4</v>
      </c>
      <c r="U11" s="2">
        <f t="shared" si="1"/>
        <v>5</v>
      </c>
      <c r="V11" s="3">
        <f>('2.1'!$D7-'2.1'!$O$67)*('2.1'!$E7-'2.1'!O$97)</f>
        <v>4.8491039999999994E-4</v>
      </c>
      <c r="AA11" s="2">
        <f t="shared" si="6"/>
        <v>5</v>
      </c>
      <c r="AB11" s="3">
        <f>('2.1'!$B7-'2.1'!$U$7)*('2.1'!$C7-'2.1'!U$63)</f>
        <v>-3.4065600000000217E-4</v>
      </c>
      <c r="AH11" s="2">
        <f t="shared" si="2"/>
        <v>5</v>
      </c>
      <c r="AI11" s="3">
        <f>('2.1'!$D7-'2.1'!$AA$7)*('2.1'!$E7-'2.1'!AA$63)</f>
        <v>4.5132839999999984E-4</v>
      </c>
      <c r="AN11" s="2">
        <f t="shared" si="7"/>
        <v>5</v>
      </c>
      <c r="AO11" s="2">
        <f>('2.1'!$B7-'2.1'!$AG$7)*('2.1'!$C7-'2.1'!AH$7)</f>
        <v>5.3811724843748736E-3</v>
      </c>
      <c r="AU11" s="2">
        <f t="shared" si="3"/>
        <v>5</v>
      </c>
      <c r="AV11" s="2">
        <f>('2.1'!$D7-'2.1'!$AU$7)*('2.1'!$E7-'2.1'!BA$7)</f>
        <v>2.4467279999999971E-4</v>
      </c>
    </row>
    <row r="12" spans="1:50" x14ac:dyDescent="0.25">
      <c r="A12" s="2">
        <f t="shared" si="4"/>
        <v>6</v>
      </c>
      <c r="B12" s="3">
        <f>('2.1'!$B8-'2.1'!$H$7)*('2.1'!$C8-'2.1'!H$22)</f>
        <v>1.0705100000000022E-3</v>
      </c>
      <c r="H12" s="2">
        <f t="shared" si="0"/>
        <v>6</v>
      </c>
      <c r="I12" s="3">
        <f>('2.1'!$D8-'2.1'!$H$38)*('2.1'!$E8-'2.1'!H$54)</f>
        <v>6.4050000000000001E-4</v>
      </c>
      <c r="N12" s="2">
        <f t="shared" si="5"/>
        <v>6</v>
      </c>
      <c r="O12" s="3">
        <f>('2.1'!$B8-'2.1'!$O$7)*('2.1'!$C8-'2.1'!O$37)</f>
        <v>5.851759999999926E-4</v>
      </c>
      <c r="U12" s="2">
        <f t="shared" si="1"/>
        <v>6</v>
      </c>
      <c r="V12" s="3">
        <f>('2.1'!$D8-'2.1'!$O$67)*('2.1'!$E8-'2.1'!O$97)</f>
        <v>7.703039999999958E-5</v>
      </c>
      <c r="AA12" s="2">
        <f t="shared" si="6"/>
        <v>6</v>
      </c>
      <c r="AB12" s="3">
        <f>('2.1'!$B8-'2.1'!$U$7)*('2.1'!$C8-'2.1'!U$63)</f>
        <v>5.1550399999999964E-4</v>
      </c>
      <c r="AH12" s="2">
        <f t="shared" si="2"/>
        <v>6</v>
      </c>
      <c r="AI12" s="3">
        <f>('2.1'!$D8-'2.1'!$AA$7)*('2.1'!$E8-'2.1'!AA$63)</f>
        <v>1.7354840000000023E-4</v>
      </c>
      <c r="AN12" s="2">
        <f t="shared" si="7"/>
        <v>6</v>
      </c>
      <c r="AO12" s="2">
        <f>('2.1'!$B8-'2.1'!$AG$7)*('2.1'!$C8-'2.1'!AH$7)</f>
        <v>2.3677188046874811E-2</v>
      </c>
      <c r="AU12" s="2">
        <f t="shared" si="3"/>
        <v>6</v>
      </c>
      <c r="AV12" s="2">
        <f>('2.1'!$D8-'2.1'!$AU$7)*('2.1'!$E8-'2.1'!BA$7)</f>
        <v>4.1021280000000019E-4</v>
      </c>
    </row>
    <row r="13" spans="1:50" x14ac:dyDescent="0.25">
      <c r="A13" s="2">
        <f t="shared" si="4"/>
        <v>7</v>
      </c>
      <c r="B13" s="3">
        <f>('2.1'!$B9-'2.1'!$H$7)*('2.1'!$C9-'2.1'!H$22)</f>
        <v>5.7320999999999523E-4</v>
      </c>
      <c r="H13" s="2">
        <f t="shared" si="0"/>
        <v>7</v>
      </c>
      <c r="I13" s="3">
        <f>('2.1'!$D9-'2.1'!$H$38)*('2.1'!$E9-'2.1'!H$54)</f>
        <v>3.2299999999999983E-4</v>
      </c>
      <c r="N13" s="2">
        <f t="shared" si="5"/>
        <v>7</v>
      </c>
      <c r="O13" s="3">
        <f>('2.1'!$B9-'2.1'!$O$7)*('2.1'!$C9-'2.1'!O$37)</f>
        <v>9.3265600000000978E-4</v>
      </c>
      <c r="U13" s="2">
        <f t="shared" si="1"/>
        <v>7</v>
      </c>
      <c r="V13" s="3">
        <f>('2.1'!$D9-'2.1'!$O$67)*('2.1'!$E9-'2.1'!O$97)</f>
        <v>9.5903040000000018E-4</v>
      </c>
      <c r="AA13" s="2">
        <f t="shared" si="6"/>
        <v>7</v>
      </c>
      <c r="AB13" s="3">
        <f>('2.1'!$B9-'2.1'!$U$7)*('2.1'!$C9-'2.1'!U$63)</f>
        <v>9.3738399999999684E-4</v>
      </c>
      <c r="AH13" s="2">
        <f t="shared" si="2"/>
        <v>7</v>
      </c>
      <c r="AI13" s="3">
        <f>('2.1'!$D9-'2.1'!$AA$7)*('2.1'!$E9-'2.1'!AA$63)</f>
        <v>8.415483999999995E-4</v>
      </c>
      <c r="AN13" s="2">
        <f t="shared" si="7"/>
        <v>7</v>
      </c>
      <c r="AO13" s="2">
        <f>('2.1'!$B9-'2.1'!$AG$7)*('2.1'!$C9-'2.1'!AH$7)</f>
        <v>-1.3544305265625145E-2</v>
      </c>
      <c r="AU13" s="2">
        <f t="shared" si="3"/>
        <v>7</v>
      </c>
      <c r="AV13" s="2">
        <f>('2.1'!$D9-'2.1'!$AU$7)*('2.1'!$E9-'2.1'!BA$7)</f>
        <v>5.2771279999999957E-4</v>
      </c>
    </row>
    <row r="14" spans="1:50" x14ac:dyDescent="0.25">
      <c r="A14" s="2">
        <f t="shared" si="4"/>
        <v>8</v>
      </c>
      <c r="B14" s="3">
        <f>('2.1'!$B10-'2.1'!$H$7)*('2.1'!$C10-'2.1'!H$22)</f>
        <v>2.561000000000162E-5</v>
      </c>
      <c r="H14" s="2">
        <f t="shared" si="0"/>
        <v>8</v>
      </c>
      <c r="I14" s="3">
        <f>('2.1'!$D10-'2.1'!$H$38)*('2.1'!$E10-'2.1'!H$54)</f>
        <v>4.2980000000000004E-4</v>
      </c>
      <c r="N14" s="2">
        <f t="shared" si="5"/>
        <v>8</v>
      </c>
      <c r="O14" s="3">
        <f>('2.1'!$B10-'2.1'!$O$7)*('2.1'!$C10-'2.1'!O$37)</f>
        <v>1.601599999999809E-5</v>
      </c>
      <c r="U14" s="2">
        <f t="shared" si="1"/>
        <v>8</v>
      </c>
      <c r="V14" s="3">
        <f>('2.1'!$D10-'2.1'!$O$67)*('2.1'!$E10-'2.1'!O$97)</f>
        <v>2.8070399999999741E-5</v>
      </c>
      <c r="AA14" s="2">
        <f t="shared" si="6"/>
        <v>8</v>
      </c>
      <c r="AB14" s="3">
        <f>('2.1'!$B10-'2.1'!$U$7)*('2.1'!$C10-'2.1'!U$63)</f>
        <v>1.6544000000000203E-5</v>
      </c>
      <c r="AH14" s="2">
        <f t="shared" si="2"/>
        <v>8</v>
      </c>
      <c r="AI14" s="3">
        <f>('2.1'!$D10-'2.1'!$AA$7)*('2.1'!$E10-'2.1'!AA$63)</f>
        <v>8.8488400000000188E-5</v>
      </c>
      <c r="AN14" s="2">
        <f t="shared" si="7"/>
        <v>8</v>
      </c>
      <c r="AO14" s="2">
        <f>('2.1'!$B10-'2.1'!$AG$7)*('2.1'!$C10-'2.1'!AH$7)</f>
        <v>2.966210296874861E-3</v>
      </c>
      <c r="AU14" s="2">
        <f t="shared" si="3"/>
        <v>8</v>
      </c>
      <c r="AV14" s="2">
        <f>('2.1'!$D10-'2.1'!$AU$7)*('2.1'!$E10-'2.1'!BA$7)</f>
        <v>2.5309280000000028E-4</v>
      </c>
    </row>
    <row r="15" spans="1:50" x14ac:dyDescent="0.25">
      <c r="A15" s="2">
        <f>A14+1</f>
        <v>9</v>
      </c>
      <c r="B15" s="3">
        <f>('2.1'!$B11-'2.1'!$H$7)*('2.1'!$C11-'2.1'!H$22)</f>
        <v>1.1010999999999797E-4</v>
      </c>
      <c r="H15" s="2">
        <f t="shared" si="0"/>
        <v>9</v>
      </c>
      <c r="I15" s="3">
        <f>('2.1'!$D11-'2.1'!$H$38)*('2.1'!$E11-'2.1'!H$54)</f>
        <v>-4.1633363423446489E-21</v>
      </c>
      <c r="N15" s="2">
        <f>N14+1</f>
        <v>9</v>
      </c>
      <c r="O15" s="3">
        <f>('2.1'!$B11-'2.1'!$O$7)*('2.1'!$C11-'2.1'!O$37)</f>
        <v>1.7817600000000805E-4</v>
      </c>
      <c r="U15" s="2">
        <f t="shared" si="1"/>
        <v>9</v>
      </c>
      <c r="V15" s="3">
        <f>('2.1'!$D11-'2.1'!$O$67)*('2.1'!$E11-'2.1'!O$97)</f>
        <v>1.3095039999999988E-4</v>
      </c>
      <c r="AA15" s="2">
        <f>AA14+1</f>
        <v>9</v>
      </c>
      <c r="AB15" s="3">
        <f>('2.1'!$B11-'2.1'!$U$7)*('2.1'!$C11-'2.1'!U$63)</f>
        <v>1.3910399999999781E-4</v>
      </c>
      <c r="AH15" s="2">
        <f t="shared" si="2"/>
        <v>9</v>
      </c>
      <c r="AI15" s="3">
        <f>('2.1'!$D11-'2.1'!$AA$7)*('2.1'!$E11-'2.1'!AA$63)</f>
        <v>1.0518839999999981E-4</v>
      </c>
      <c r="AN15" s="2">
        <f>AN14+1</f>
        <v>9</v>
      </c>
      <c r="AO15" s="2">
        <f>('2.1'!$B11-'2.1'!$AG$7)*('2.1'!$C11-'2.1'!AH$7)</f>
        <v>-1.9912216406251346E-3</v>
      </c>
      <c r="AU15" s="2">
        <f t="shared" si="3"/>
        <v>9</v>
      </c>
      <c r="AV15" s="2">
        <f>('2.1'!$D11-'2.1'!$AU$7)*('2.1'!$E11-'2.1'!BA$7)</f>
        <v>2.2672799999999889E-5</v>
      </c>
    </row>
    <row r="16" spans="1:50" x14ac:dyDescent="0.25">
      <c r="A16" s="2">
        <f t="shared" si="4"/>
        <v>10</v>
      </c>
      <c r="B16" s="3">
        <f>('2.1'!$B12-'2.1'!$H$7)*('2.1'!$C12-'2.1'!H$22)</f>
        <v>4.7600999999999433E-4</v>
      </c>
      <c r="H16" s="2">
        <f t="shared" si="0"/>
        <v>10</v>
      </c>
      <c r="I16" s="3">
        <f>('2.1'!$D12-'2.1'!$H$38)*('2.1'!$E12-'2.1'!H$54)</f>
        <v>7.0299999999999649E-5</v>
      </c>
      <c r="N16" s="2">
        <f t="shared" ref="N16:N31" si="8">N15+1</f>
        <v>10</v>
      </c>
      <c r="O16" s="3">
        <f>('2.1'!$B12-'2.1'!$O$7)*('2.1'!$C12-'2.1'!O$37)</f>
        <v>9.6641600000000737E-4</v>
      </c>
      <c r="U16" s="2">
        <f t="shared" si="1"/>
        <v>10</v>
      </c>
      <c r="V16" s="3">
        <f>('2.1'!$D12-'2.1'!$O$67)*('2.1'!$E12-'2.1'!O$97)</f>
        <v>-4.0449599999999702E-5</v>
      </c>
      <c r="AA16" s="2">
        <f t="shared" ref="AA16:AA56" si="9">AA15+1</f>
        <v>10</v>
      </c>
      <c r="AB16" s="3">
        <f>('2.1'!$B12-'2.1'!$U$7)*('2.1'!$C12-'2.1'!U$63)</f>
        <v>1.0053439999999966E-3</v>
      </c>
      <c r="AH16" s="2">
        <f t="shared" si="2"/>
        <v>10</v>
      </c>
      <c r="AI16" s="3">
        <f>('2.1'!$D12-'2.1'!$AA$7)*('2.1'!$E12-'2.1'!AA$63)</f>
        <v>-6.5751599999999853E-5</v>
      </c>
      <c r="AN16" s="2">
        <f t="shared" ref="AN16:AN79" si="10">AN15+1</f>
        <v>10</v>
      </c>
      <c r="AO16" s="2">
        <f>('2.1'!$B12-'2.1'!$AG$7)*('2.1'!$C12-'2.1'!AH$7)</f>
        <v>-1.8521487203125152E-2</v>
      </c>
      <c r="AU16" s="2">
        <f t="shared" si="3"/>
        <v>10</v>
      </c>
      <c r="AV16" s="2">
        <f>('2.1'!$D12-'2.1'!$AU$7)*('2.1'!$E12-'2.1'!BA$7)</f>
        <v>-2.4567199999999611E-5</v>
      </c>
    </row>
    <row r="17" spans="14:48" x14ac:dyDescent="0.25">
      <c r="N17" s="2">
        <f t="shared" si="8"/>
        <v>11</v>
      </c>
      <c r="O17" s="3">
        <f>('2.1'!$B13-'2.1'!$O$7)*('2.1'!$C13-'2.1'!O$37)</f>
        <v>1.3822159999999834E-3</v>
      </c>
      <c r="U17" s="2">
        <f t="shared" si="1"/>
        <v>11</v>
      </c>
      <c r="V17" s="3">
        <f>('2.1'!$D13-'2.1'!$O$67)*('2.1'!$E13-'2.1'!O$97)</f>
        <v>1.4154030400000002E-2</v>
      </c>
      <c r="AA17" s="2">
        <f t="shared" si="9"/>
        <v>11</v>
      </c>
      <c r="AB17" s="3">
        <f>('2.1'!$B13-'2.1'!$U$7)*('2.1'!$C13-'2.1'!U$63)</f>
        <v>1.4337440000000061E-3</v>
      </c>
      <c r="AH17" s="2">
        <f t="shared" si="2"/>
        <v>11</v>
      </c>
      <c r="AI17" s="3">
        <f>('2.1'!$D13-'2.1'!$AA$7)*('2.1'!$E13-'2.1'!AA$63)</f>
        <v>1.4452208400000003E-2</v>
      </c>
      <c r="AN17" s="2">
        <f t="shared" si="10"/>
        <v>11</v>
      </c>
      <c r="AO17" s="2">
        <f>('2.1'!$B13-'2.1'!$AG$7)*('2.1'!$C13-'2.1'!AH$7)</f>
        <v>1.565480904687486E-2</v>
      </c>
      <c r="AU17" s="2">
        <f t="shared" si="3"/>
        <v>11</v>
      </c>
      <c r="AV17" s="2">
        <f>('2.1'!$D13-'2.1'!$AU$7)*('2.1'!$E13-'2.1'!BA$7)</f>
        <v>1.5792472800000006E-2</v>
      </c>
    </row>
    <row r="18" spans="14:48" x14ac:dyDescent="0.25">
      <c r="N18" s="2">
        <f t="shared" si="8"/>
        <v>12</v>
      </c>
      <c r="O18" s="3">
        <f>('2.1'!$B14-'2.1'!$O$7)*('2.1'!$C14-'2.1'!O$37)</f>
        <v>2.4697599999999435E-4</v>
      </c>
      <c r="U18" s="2">
        <f t="shared" si="1"/>
        <v>12</v>
      </c>
      <c r="V18" s="3">
        <f>('2.1'!$D14-'2.1'!$O$67)*('2.1'!$E14-'2.1'!O$97)</f>
        <v>2.5758303999999996E-3</v>
      </c>
      <c r="AA18" s="2">
        <f t="shared" si="9"/>
        <v>12</v>
      </c>
      <c r="AB18" s="3">
        <f>('2.1'!$B14-'2.1'!$U$7)*('2.1'!$C14-'2.1'!U$63)</f>
        <v>2.4270400000000122E-4</v>
      </c>
      <c r="AH18" s="2">
        <f t="shared" si="2"/>
        <v>12</v>
      </c>
      <c r="AI18" s="3">
        <f>('2.1'!$D14-'2.1'!$AA$7)*('2.1'!$E14-'2.1'!AA$63)</f>
        <v>2.6338283999999997E-3</v>
      </c>
      <c r="AN18" s="2">
        <f t="shared" si="10"/>
        <v>12</v>
      </c>
      <c r="AO18" s="2">
        <f>('2.1'!$B14-'2.1'!$AG$7)*('2.1'!$C14-'2.1'!AH$7)</f>
        <v>9.3761271093748631E-3</v>
      </c>
      <c r="AU18" s="2">
        <f t="shared" si="3"/>
        <v>12</v>
      </c>
      <c r="AV18" s="2">
        <f>('2.1'!$D14-'2.1'!$AU$7)*('2.1'!$E14-'2.1'!BA$7)</f>
        <v>3.2660928000000002E-3</v>
      </c>
    </row>
    <row r="19" spans="14:48" x14ac:dyDescent="0.25">
      <c r="N19" s="2">
        <f t="shared" si="8"/>
        <v>13</v>
      </c>
      <c r="O19" s="3">
        <f>('2.1'!$B15-'2.1'!$O$7)*('2.1'!$C15-'2.1'!O$37)</f>
        <v>9.081600000001097E-5</v>
      </c>
      <c r="U19" s="2">
        <f t="shared" si="1"/>
        <v>13</v>
      </c>
      <c r="V19" s="3">
        <f>('2.1'!$D15-'2.1'!$O$67)*('2.1'!$E15-'2.1'!O$97)</f>
        <v>-2.1856959999999953E-4</v>
      </c>
      <c r="AA19" s="2">
        <f t="shared" si="9"/>
        <v>13</v>
      </c>
      <c r="AB19" s="3">
        <f>('2.1'!$B15-'2.1'!$U$7)*('2.1'!$C15-'2.1'!U$63)</f>
        <v>2.4143999999997308E-5</v>
      </c>
      <c r="AH19" s="2">
        <f t="shared" si="2"/>
        <v>13</v>
      </c>
      <c r="AI19" s="3">
        <f>('2.1'!$D15-'2.1'!$AA$7)*('2.1'!$E15-'2.1'!AA$63)</f>
        <v>-2.788116E-4</v>
      </c>
      <c r="AN19" s="2">
        <f t="shared" si="10"/>
        <v>13</v>
      </c>
      <c r="AO19" s="2">
        <f>('2.1'!$B15-'2.1'!$AG$7)*('2.1'!$C15-'2.1'!AH$7)</f>
        <v>1.3024810937486996E-4</v>
      </c>
      <c r="AU19" s="2">
        <f t="shared" si="3"/>
        <v>13</v>
      </c>
      <c r="AV19" s="2">
        <f>('2.1'!$D15-'2.1'!$AU$7)*('2.1'!$E15-'2.1'!BA$7)</f>
        <v>-2.5584719999999965E-4</v>
      </c>
    </row>
    <row r="20" spans="14:48" x14ac:dyDescent="0.25">
      <c r="N20" s="2">
        <f t="shared" si="8"/>
        <v>14</v>
      </c>
      <c r="O20" s="3">
        <f>('2.1'!$B16-'2.1'!$O$7)*('2.1'!$C16-'2.1'!O$37)</f>
        <v>4.3776000000000633E-5</v>
      </c>
      <c r="U20" s="2">
        <f t="shared" si="1"/>
        <v>14</v>
      </c>
      <c r="V20" s="3">
        <f>('2.1'!$D16-'2.1'!$O$67)*('2.1'!$E16-'2.1'!O$97)</f>
        <v>1.7098304000000004E-3</v>
      </c>
      <c r="AA20" s="2">
        <f t="shared" si="9"/>
        <v>14</v>
      </c>
      <c r="AB20" s="3">
        <f>('2.1'!$B16-'2.1'!$U$7)*('2.1'!$C16-'2.1'!U$63)</f>
        <v>5.9903999999998795E-5</v>
      </c>
      <c r="AH20" s="2">
        <f t="shared" si="2"/>
        <v>14</v>
      </c>
      <c r="AI20" s="3">
        <f>('2.1'!$D16-'2.1'!$AA$7)*('2.1'!$E16-'2.1'!AA$63)</f>
        <v>1.5783683999999998E-3</v>
      </c>
      <c r="AN20" s="2">
        <f t="shared" si="10"/>
        <v>14</v>
      </c>
      <c r="AO20" s="2">
        <f>('2.1'!$B16-'2.1'!$AG$7)*('2.1'!$C16-'2.1'!AH$7)</f>
        <v>-4.8561838281251431E-3</v>
      </c>
      <c r="AU20" s="2">
        <f t="shared" si="3"/>
        <v>14</v>
      </c>
      <c r="AV20" s="2">
        <f>('2.1'!$D16-'2.1'!$AU$7)*('2.1'!$E16-'2.1'!BA$7)</f>
        <v>1.1615327999999997E-3</v>
      </c>
    </row>
    <row r="21" spans="14:48" x14ac:dyDescent="0.25">
      <c r="N21" s="2">
        <f t="shared" si="8"/>
        <v>15</v>
      </c>
      <c r="O21" s="3">
        <f>('2.1'!$B17-'2.1'!$O$7)*('2.1'!$C17-'2.1'!O$37)</f>
        <v>5.495999999997328E-6</v>
      </c>
      <c r="U21" s="2">
        <f t="shared" si="1"/>
        <v>15</v>
      </c>
      <c r="V21" s="3">
        <f>('2.1'!$D17-'2.1'!$O$67)*('2.1'!$E17-'2.1'!O$97)</f>
        <v>2.7983039999999977E-4</v>
      </c>
      <c r="AA21" s="2">
        <f t="shared" si="9"/>
        <v>15</v>
      </c>
      <c r="AB21" s="3">
        <f>('2.1'!$B17-'2.1'!$U$7)*('2.1'!$C17-'2.1'!U$63)</f>
        <v>1.6224000000000436E-5</v>
      </c>
      <c r="AH21" s="2">
        <f t="shared" si="2"/>
        <v>15</v>
      </c>
      <c r="AI21" s="3">
        <f>('2.1'!$D17-'2.1'!$AA$7)*('2.1'!$E17-'2.1'!AA$63)</f>
        <v>2.5414839999999975E-4</v>
      </c>
      <c r="AN21" s="2">
        <f t="shared" si="10"/>
        <v>15</v>
      </c>
      <c r="AO21" s="2">
        <f>('2.1'!$B17-'2.1'!$AG$7)*('2.1'!$C17-'2.1'!AH$7)</f>
        <v>1.8459754218748596E-3</v>
      </c>
      <c r="AU21" s="2">
        <f t="shared" si="3"/>
        <v>15</v>
      </c>
      <c r="AV21" s="2">
        <f>('2.1'!$D17-'2.1'!$AU$7)*('2.1'!$E17-'2.1'!BA$7)</f>
        <v>1.071127999999997E-4</v>
      </c>
    </row>
    <row r="22" spans="14:48" x14ac:dyDescent="0.25">
      <c r="N22" s="2">
        <f t="shared" si="8"/>
        <v>16</v>
      </c>
      <c r="O22" s="3">
        <f>('2.1'!$B18-'2.1'!$O$7)*('2.1'!$C18-'2.1'!O$37)</f>
        <v>1.6841599999999342E-4</v>
      </c>
      <c r="U22" s="2">
        <f t="shared" si="1"/>
        <v>16</v>
      </c>
      <c r="V22" s="3">
        <f>('2.1'!$D18-'2.1'!$O$67)*('2.1'!$E18-'2.1'!O$97)</f>
        <v>-1.5076960000000029E-4</v>
      </c>
      <c r="AA22" s="2">
        <f t="shared" si="9"/>
        <v>16</v>
      </c>
      <c r="AB22" s="3">
        <f>('2.1'!$B18-'2.1'!$U$7)*('2.1'!$C18-'2.1'!U$63)</f>
        <v>1.8574400000000147E-4</v>
      </c>
      <c r="AH22" s="2">
        <f t="shared" si="2"/>
        <v>16</v>
      </c>
      <c r="AI22" s="3">
        <f>('2.1'!$D18-'2.1'!$AA$7)*('2.1'!$E18-'2.1'!AA$63)</f>
        <v>-1.1347159999999995E-4</v>
      </c>
      <c r="AN22" s="2">
        <f t="shared" si="10"/>
        <v>16</v>
      </c>
      <c r="AO22" s="2">
        <f>('2.1'!$B18-'2.1'!$AG$7)*('2.1'!$C18-'2.1'!AH$7)</f>
        <v>5.9551724843748596E-3</v>
      </c>
      <c r="AU22" s="2">
        <f t="shared" si="3"/>
        <v>16</v>
      </c>
      <c r="AV22" s="2">
        <f>('2.1'!$D18-'2.1'!$AU$7)*('2.1'!$E18-'2.1'!BA$7)</f>
        <v>-1.0080720000000005E-4</v>
      </c>
    </row>
    <row r="23" spans="14:48" x14ac:dyDescent="0.25">
      <c r="N23" s="2">
        <f t="shared" si="8"/>
        <v>17</v>
      </c>
      <c r="O23" s="3">
        <f>('2.1'!$B19-'2.1'!$O$7)*('2.1'!$C19-'2.1'!O$37)</f>
        <v>4.4375999999998052E-5</v>
      </c>
      <c r="U23" s="2">
        <f t="shared" si="1"/>
        <v>17</v>
      </c>
      <c r="V23" s="3">
        <f>('2.1'!$D19-'2.1'!$O$67)*('2.1'!$E19-'2.1'!O$97)</f>
        <v>-5.9696000000000673E-6</v>
      </c>
      <c r="AA23" s="2">
        <f t="shared" si="9"/>
        <v>17</v>
      </c>
      <c r="AB23" s="3">
        <f>('2.1'!$B19-'2.1'!$U$7)*('2.1'!$C19-'2.1'!U$63)</f>
        <v>2.8704000000000049E-5</v>
      </c>
      <c r="AH23" s="2">
        <f t="shared" si="2"/>
        <v>17</v>
      </c>
      <c r="AI23" s="3">
        <f>('2.1'!$D19-'2.1'!$AA$7)*('2.1'!$E19-'2.1'!AA$63)</f>
        <v>4.2884000000000062E-6</v>
      </c>
      <c r="AN23" s="2">
        <f t="shared" si="10"/>
        <v>17</v>
      </c>
      <c r="AO23" s="2">
        <f>('2.1'!$B19-'2.1'!$AG$7)*('2.1'!$C19-'2.1'!AH$7)</f>
        <v>6.3449149218748639E-3</v>
      </c>
      <c r="AU23" s="2">
        <f t="shared" si="3"/>
        <v>17</v>
      </c>
      <c r="AV23" s="2">
        <f>('2.1'!$D19-'2.1'!$AU$7)*('2.1'!$E19-'2.1'!BA$7)</f>
        <v>5.8352800000000042E-5</v>
      </c>
    </row>
    <row r="24" spans="14:48" x14ac:dyDescent="0.25">
      <c r="N24" s="2">
        <f t="shared" si="8"/>
        <v>18</v>
      </c>
      <c r="O24" s="3">
        <f>('2.1'!$B20-'2.1'!$O$7)*('2.1'!$C20-'2.1'!O$37)</f>
        <v>2.832959999999943E-4</v>
      </c>
      <c r="U24" s="2">
        <f t="shared" si="1"/>
        <v>18</v>
      </c>
      <c r="V24" s="3">
        <f>('2.1'!$D20-'2.1'!$O$67)*('2.1'!$E20-'2.1'!O$97)</f>
        <v>-2.6169600000000123E-5</v>
      </c>
      <c r="AA24" s="2">
        <f t="shared" si="9"/>
        <v>18</v>
      </c>
      <c r="AB24" s="3">
        <f>('2.1'!$B20-'2.1'!$U$7)*('2.1'!$C20-'2.1'!U$63)</f>
        <v>2.7422400000000124E-4</v>
      </c>
      <c r="AH24" s="2">
        <f t="shared" si="2"/>
        <v>18</v>
      </c>
      <c r="AI24" s="3">
        <f>('2.1'!$D20-'2.1'!$AA$7)*('2.1'!$E20-'2.1'!AA$63)</f>
        <v>-1.0371599999999986E-5</v>
      </c>
      <c r="AN24" s="2">
        <f t="shared" si="10"/>
        <v>18</v>
      </c>
      <c r="AO24" s="2">
        <f>('2.1'!$B20-'2.1'!$AG$7)*('2.1'!$C20-'2.1'!AH$7)</f>
        <v>1.0530111984374865E-2</v>
      </c>
      <c r="AU24" s="2">
        <f t="shared" si="3"/>
        <v>18</v>
      </c>
      <c r="AV24" s="2">
        <f>('2.1'!$D20-'2.1'!$AU$7)*('2.1'!$E20-'2.1'!BA$7)</f>
        <v>2.7892799999999988E-5</v>
      </c>
    </row>
    <row r="25" spans="14:48" x14ac:dyDescent="0.25">
      <c r="N25" s="2">
        <f t="shared" si="8"/>
        <v>19</v>
      </c>
      <c r="O25" s="3">
        <f>('2.1'!$B21-'2.1'!$O$7)*('2.1'!$C21-'2.1'!O$37)</f>
        <v>6.077599999999988E-5</v>
      </c>
      <c r="U25" s="2">
        <f t="shared" si="1"/>
        <v>19</v>
      </c>
      <c r="V25" s="3">
        <f>('2.1'!$D21-'2.1'!$O$67)*('2.1'!$E21-'2.1'!O$97)</f>
        <v>2.0567039999999989E-4</v>
      </c>
      <c r="AA25" s="2">
        <f t="shared" si="9"/>
        <v>19</v>
      </c>
      <c r="AB25" s="3">
        <f>('2.1'!$B21-'2.1'!$U$7)*('2.1'!$C21-'2.1'!U$63)</f>
        <v>1.0270399999999801E-4</v>
      </c>
      <c r="AH25" s="2">
        <f t="shared" si="2"/>
        <v>19</v>
      </c>
      <c r="AI25" s="3">
        <f>('2.1'!$D21-'2.1'!$AA$7)*('2.1'!$E21-'2.1'!AA$63)</f>
        <v>1.7626839999999983E-4</v>
      </c>
      <c r="AN25" s="2">
        <f t="shared" si="10"/>
        <v>19</v>
      </c>
      <c r="AO25" s="2">
        <f>('2.1'!$B21-'2.1'!$AG$7)*('2.1'!$C21-'2.1'!AH$7)</f>
        <v>-1.0424858203125149E-2</v>
      </c>
      <c r="AU25" s="2">
        <f t="shared" si="3"/>
        <v>19</v>
      </c>
      <c r="AV25" s="2">
        <f>('2.1'!$D21-'2.1'!$AU$7)*('2.1'!$E21-'2.1'!BA$7)</f>
        <v>6.1272799999999831E-5</v>
      </c>
    </row>
    <row r="26" spans="14:48" x14ac:dyDescent="0.25">
      <c r="N26" s="2">
        <f t="shared" si="8"/>
        <v>20</v>
      </c>
      <c r="O26" s="3">
        <f>('2.1'!$B22-'2.1'!$O$7)*('2.1'!$C22-'2.1'!O$37)</f>
        <v>1.4361599999999954E-4</v>
      </c>
      <c r="U26" s="2">
        <f t="shared" si="1"/>
        <v>20</v>
      </c>
      <c r="V26" s="3">
        <f>('2.1'!$D22-'2.1'!$O$67)*('2.1'!$E22-'2.1'!O$97)</f>
        <v>1.1373904000000004E-3</v>
      </c>
      <c r="AA26" s="2">
        <f t="shared" si="9"/>
        <v>20</v>
      </c>
      <c r="AB26" s="3">
        <f>('2.1'!$B22-'2.1'!$U$7)*('2.1'!$C22-'2.1'!U$63)</f>
        <v>2.2214399999999666E-4</v>
      </c>
      <c r="AH26" s="2">
        <f t="shared" si="2"/>
        <v>20</v>
      </c>
      <c r="AI26" s="3">
        <f>('2.1'!$D22-'2.1'!$AA$7)*('2.1'!$E22-'2.1'!AA$63)</f>
        <v>1.0156483999999996E-3</v>
      </c>
      <c r="AN26" s="2">
        <f t="shared" si="10"/>
        <v>20</v>
      </c>
      <c r="AO26" s="2">
        <f>('2.1'!$B22-'2.1'!$AG$7)*('2.1'!$C22-'2.1'!AH$7)</f>
        <v>-1.9285987203125157E-2</v>
      </c>
      <c r="AU26" s="2">
        <f t="shared" si="3"/>
        <v>20</v>
      </c>
      <c r="AV26" s="2">
        <f>('2.1'!$D22-'2.1'!$AU$7)*('2.1'!$E22-'2.1'!BA$7)</f>
        <v>6.746727999999997E-4</v>
      </c>
    </row>
    <row r="27" spans="14:48" x14ac:dyDescent="0.25">
      <c r="N27" s="2">
        <f t="shared" si="8"/>
        <v>21</v>
      </c>
      <c r="O27" s="3">
        <f>('2.1'!$B23-'2.1'!$O$7)*('2.1'!$C23-'2.1'!O$37)</f>
        <v>3.1178560000000243E-3</v>
      </c>
      <c r="U27" s="2">
        <f t="shared" si="1"/>
        <v>21</v>
      </c>
      <c r="V27" s="3">
        <f>('2.1'!$D23-'2.1'!$O$67)*('2.1'!$E23-'2.1'!O$97)</f>
        <v>4.2372704000000014E-3</v>
      </c>
      <c r="AA27" s="2">
        <f t="shared" si="9"/>
        <v>21</v>
      </c>
      <c r="AB27" s="3">
        <f>('2.1'!$B23-'2.1'!$U$7)*('2.1'!$C23-'2.1'!U$63)</f>
        <v>3.0883839999999965E-3</v>
      </c>
      <c r="AH27" s="2">
        <f t="shared" si="2"/>
        <v>21</v>
      </c>
      <c r="AI27" s="3">
        <f>('2.1'!$D23-'2.1'!$AA$7)*('2.1'!$E23-'2.1'!AA$63)</f>
        <v>4.0049483999999996E-3</v>
      </c>
      <c r="AN27" s="2">
        <f t="shared" si="10"/>
        <v>21</v>
      </c>
      <c r="AO27" s="2">
        <f>('2.1'!$B23-'2.1'!$AG$7)*('2.1'!$C23-'2.1'!AH$7)</f>
        <v>-1.9844941828125139E-2</v>
      </c>
      <c r="AU27" s="2">
        <f t="shared" si="3"/>
        <v>21</v>
      </c>
      <c r="AV27" s="2">
        <f>('2.1'!$D23-'2.1'!$AU$7)*('2.1'!$E23-'2.1'!BA$7)</f>
        <v>3.3078527999999999E-3</v>
      </c>
    </row>
    <row r="28" spans="14:48" x14ac:dyDescent="0.25">
      <c r="N28" s="2">
        <f t="shared" si="8"/>
        <v>22</v>
      </c>
      <c r="O28" s="3">
        <f>('2.1'!$B24-'2.1'!$O$7)*('2.1'!$C24-'2.1'!O$37)</f>
        <v>1.3017599999998956E-4</v>
      </c>
      <c r="U28" s="2">
        <f t="shared" si="1"/>
        <v>22</v>
      </c>
      <c r="V28" s="3">
        <f>('2.1'!$D24-'2.1'!$O$67)*('2.1'!$E24-'2.1'!O$97)</f>
        <v>1.8167903999999995E-3</v>
      </c>
      <c r="AA28" s="2">
        <f t="shared" si="9"/>
        <v>22</v>
      </c>
      <c r="AB28" s="3">
        <f>('2.1'!$B24-'2.1'!$U$7)*('2.1'!$C24-'2.1'!U$63)</f>
        <v>1.8230400000000249E-4</v>
      </c>
      <c r="AH28" s="2">
        <f t="shared" si="2"/>
        <v>22</v>
      </c>
      <c r="AI28" s="3">
        <f>('2.1'!$D24-'2.1'!$AA$7)*('2.1'!$E24-'2.1'!AA$63)</f>
        <v>2.0183884000000009E-3</v>
      </c>
      <c r="AN28" s="2">
        <f t="shared" si="10"/>
        <v>22</v>
      </c>
      <c r="AO28" s="2">
        <f>('2.1'!$B24-'2.1'!$AG$7)*('2.1'!$C24-'2.1'!AH$7)</f>
        <v>3.7187027343748547E-3</v>
      </c>
      <c r="AU28" s="2">
        <f t="shared" si="3"/>
        <v>22</v>
      </c>
      <c r="AV28" s="2">
        <f>('2.1'!$D24-'2.1'!$AU$7)*('2.1'!$E24-'2.1'!BA$7)</f>
        <v>2.594712800000001E-3</v>
      </c>
    </row>
    <row r="29" spans="14:48" x14ac:dyDescent="0.25">
      <c r="N29" s="2">
        <f t="shared" si="8"/>
        <v>23</v>
      </c>
      <c r="O29" s="3">
        <f>('2.1'!$B25-'2.1'!$O$7)*('2.1'!$C25-'2.1'!O$37)</f>
        <v>2.7481599999999555E-4</v>
      </c>
      <c r="U29" s="2">
        <f t="shared" si="1"/>
        <v>23</v>
      </c>
      <c r="V29" s="3">
        <f>('2.1'!$D25-'2.1'!$O$67)*('2.1'!$E25-'2.1'!O$97)</f>
        <v>4.7983039999999959E-4</v>
      </c>
      <c r="AA29" s="2">
        <f t="shared" si="9"/>
        <v>23</v>
      </c>
      <c r="AB29" s="3">
        <f>('2.1'!$B25-'2.1'!$U$7)*('2.1'!$C25-'2.1'!U$63)</f>
        <v>2.3814400000000065E-4</v>
      </c>
      <c r="AH29" s="2">
        <f t="shared" si="2"/>
        <v>23</v>
      </c>
      <c r="AI29" s="3">
        <f>('2.1'!$D25-'2.1'!$AA$7)*('2.1'!$E25-'2.1'!AA$63)</f>
        <v>5.5174839999999994E-4</v>
      </c>
      <c r="AN29" s="2">
        <f t="shared" si="10"/>
        <v>23</v>
      </c>
      <c r="AO29" s="2">
        <f>('2.1'!$B25-'2.1'!$AG$7)*('2.1'!$C25-'2.1'!AH$7)</f>
        <v>1.4417559046874869E-2</v>
      </c>
      <c r="AU29" s="2">
        <f t="shared" si="3"/>
        <v>23</v>
      </c>
      <c r="AV29" s="2">
        <f>('2.1'!$D25-'2.1'!$AU$7)*('2.1'!$E25-'2.1'!BA$7)</f>
        <v>8.4071280000000013E-4</v>
      </c>
    </row>
    <row r="30" spans="14:48" x14ac:dyDescent="0.25">
      <c r="N30" s="2">
        <f t="shared" si="8"/>
        <v>24</v>
      </c>
      <c r="O30" s="3">
        <f>('2.1'!$B26-'2.1'!$O$7)*('2.1'!$C26-'2.1'!O$37)</f>
        <v>-1.2464000000008992E-5</v>
      </c>
      <c r="U30" s="2">
        <f t="shared" si="1"/>
        <v>24</v>
      </c>
      <c r="V30" s="3">
        <f>('2.1'!$D26-'2.1'!$O$67)*('2.1'!$E26-'2.1'!O$97)</f>
        <v>3.7077504000000015E-3</v>
      </c>
      <c r="AA30" s="2">
        <f t="shared" si="9"/>
        <v>24</v>
      </c>
      <c r="AB30" s="3">
        <f>('2.1'!$B26-'2.1'!$U$7)*('2.1'!$C26-'2.1'!U$63)</f>
        <v>4.0264000000001965E-5</v>
      </c>
      <c r="AH30" s="2">
        <f t="shared" si="2"/>
        <v>24</v>
      </c>
      <c r="AI30" s="3">
        <f>('2.1'!$D26-'2.1'!$AA$7)*('2.1'!$E26-'2.1'!AA$63)</f>
        <v>3.8680884000000023E-3</v>
      </c>
      <c r="AN30" s="2">
        <f t="shared" si="10"/>
        <v>24</v>
      </c>
      <c r="AO30" s="2">
        <f>('2.1'!$B26-'2.1'!$AG$7)*('2.1'!$C26-'2.1'!AH$7)</f>
        <v>1.3274829843748538E-3</v>
      </c>
      <c r="AU30" s="2">
        <f t="shared" si="3"/>
        <v>24</v>
      </c>
      <c r="AV30" s="2">
        <f>('2.1'!$D26-'2.1'!$AU$7)*('2.1'!$E26-'2.1'!BA$7)</f>
        <v>4.5763728000000033E-3</v>
      </c>
    </row>
    <row r="31" spans="14:48" x14ac:dyDescent="0.25">
      <c r="N31" s="2">
        <f t="shared" si="8"/>
        <v>25</v>
      </c>
      <c r="O31" s="3">
        <f>('2.1'!$B27-'2.1'!$O$7)*('2.1'!$C27-'2.1'!O$37)</f>
        <v>3.6257599999998794E-4</v>
      </c>
      <c r="U31" s="2">
        <f t="shared" si="1"/>
        <v>25</v>
      </c>
      <c r="V31" s="3">
        <f>('2.1'!$D27-'2.1'!$O$67)*('2.1'!$E27-'2.1'!O$97)</f>
        <v>9.7910400000000275E-5</v>
      </c>
      <c r="AA31" s="2">
        <f t="shared" si="9"/>
        <v>25</v>
      </c>
      <c r="AB31" s="3">
        <f>('2.1'!$B27-'2.1'!$U$7)*('2.1'!$C27-'2.1'!U$63)</f>
        <v>4.1350400000000318E-4</v>
      </c>
      <c r="AH31" s="2">
        <f t="shared" si="2"/>
        <v>25</v>
      </c>
      <c r="AI31" s="3">
        <f>('2.1'!$D27-'2.1'!$AA$7)*('2.1'!$E27-'2.1'!AA$63)</f>
        <v>4.6388399999999971E-5</v>
      </c>
      <c r="AN31" s="2">
        <f t="shared" si="10"/>
        <v>25</v>
      </c>
      <c r="AO31" s="2">
        <f>('2.1'!$B27-'2.1'!$AG$7)*('2.1'!$C27-'2.1'!AH$7)</f>
        <v>6.761164921874856E-3</v>
      </c>
      <c r="AU31" s="2">
        <f t="shared" si="3"/>
        <v>25</v>
      </c>
      <c r="AV31" s="2">
        <f>('2.1'!$D27-'2.1'!$AU$7)*('2.1'!$E27-'2.1'!BA$7)</f>
        <v>-3.7667199999999909E-5</v>
      </c>
    </row>
    <row r="32" spans="14:48" x14ac:dyDescent="0.25">
      <c r="AA32" s="2">
        <f t="shared" si="9"/>
        <v>26</v>
      </c>
      <c r="AB32" s="3">
        <f>('2.1'!$B28-'2.1'!$U$7)*('2.1'!$C28-'2.1'!U$63)</f>
        <v>1.3238400000000112E-4</v>
      </c>
      <c r="AH32" s="2">
        <f t="shared" si="2"/>
        <v>26</v>
      </c>
      <c r="AI32" s="3">
        <f>('2.1'!$D28-'2.1'!$AA$7)*('2.1'!$E28-'2.1'!AA$63)</f>
        <v>2.2291284000000014E-3</v>
      </c>
      <c r="AN32" s="2">
        <f t="shared" si="10"/>
        <v>26</v>
      </c>
      <c r="AO32" s="2">
        <f>('2.1'!$B28-'2.1'!$AG$7)*('2.1'!$C28-'2.1'!AH$7)</f>
        <v>5.3371800468748603E-3</v>
      </c>
      <c r="AU32" s="2">
        <f t="shared" si="3"/>
        <v>26</v>
      </c>
      <c r="AV32" s="2">
        <f>('2.1'!$D28-'2.1'!$AU$7)*('2.1'!$E28-'2.1'!BA$7)</f>
        <v>2.7865728000000013E-3</v>
      </c>
    </row>
    <row r="33" spans="27:48" x14ac:dyDescent="0.25">
      <c r="AA33" s="2">
        <f t="shared" si="9"/>
        <v>27</v>
      </c>
      <c r="AB33" s="3">
        <f>('2.1'!$B29-'2.1'!$U$7)*('2.1'!$C29-'2.1'!U$63)</f>
        <v>-1.4015999999999413E-5</v>
      </c>
      <c r="AH33" s="2">
        <f t="shared" si="2"/>
        <v>27</v>
      </c>
      <c r="AI33" s="3">
        <f>('2.1'!$D29-'2.1'!$AA$7)*('2.1'!$E29-'2.1'!AA$63)</f>
        <v>1.0474884000000002E-3</v>
      </c>
      <c r="AN33" s="2">
        <f t="shared" si="10"/>
        <v>27</v>
      </c>
      <c r="AO33" s="2">
        <f>('2.1'!$B29-'2.1'!$AG$7)*('2.1'!$C29-'2.1'!AH$7)</f>
        <v>-4.2749432812514272E-4</v>
      </c>
      <c r="AU33" s="2">
        <f t="shared" si="3"/>
        <v>27</v>
      </c>
      <c r="AV33" s="2">
        <f>('2.1'!$D29-'2.1'!$AU$7)*('2.1'!$E29-'2.1'!BA$7)</f>
        <v>7.1873279999999998E-4</v>
      </c>
    </row>
    <row r="34" spans="27:48" x14ac:dyDescent="0.25">
      <c r="AA34" s="2">
        <f t="shared" si="9"/>
        <v>28</v>
      </c>
      <c r="AB34" s="3">
        <f>('2.1'!$B30-'2.1'!$U$7)*('2.1'!$C30-'2.1'!U$63)</f>
        <v>4.46399999999959E-6</v>
      </c>
      <c r="AH34" s="2">
        <f t="shared" si="2"/>
        <v>28</v>
      </c>
      <c r="AI34" s="3">
        <f>('2.1'!$D30-'2.1'!$AA$7)*('2.1'!$E30-'2.1'!AA$63)</f>
        <v>3.5728399999999961E-5</v>
      </c>
      <c r="AN34" s="2">
        <f t="shared" si="10"/>
        <v>28</v>
      </c>
      <c r="AO34" s="2">
        <f>('2.1'!$B30-'2.1'!$AG$7)*('2.1'!$C30-'2.1'!AH$7)</f>
        <v>-1.5399792031251414E-3</v>
      </c>
      <c r="AU34" s="2">
        <f t="shared" si="3"/>
        <v>28</v>
      </c>
      <c r="AV34" s="2">
        <f>('2.1'!$D30-'2.1'!$AU$7)*('2.1'!$E30-'2.1'!BA$7)</f>
        <v>-9.1871999999999347E-6</v>
      </c>
    </row>
    <row r="35" spans="27:48" x14ac:dyDescent="0.25">
      <c r="AA35" s="2">
        <f t="shared" si="9"/>
        <v>29</v>
      </c>
      <c r="AB35" s="3">
        <f>('2.1'!$B31-'2.1'!$U$7)*('2.1'!$C31-'2.1'!U$63)</f>
        <v>2.0879039999999959E-3</v>
      </c>
      <c r="AH35" s="2">
        <f t="shared" si="2"/>
        <v>29</v>
      </c>
      <c r="AI35" s="3">
        <f>('2.1'!$D31-'2.1'!$AA$7)*('2.1'!$E31-'2.1'!AA$63)</f>
        <v>3.4317683999999992E-3</v>
      </c>
      <c r="AN35" s="2">
        <f t="shared" si="10"/>
        <v>29</v>
      </c>
      <c r="AO35" s="2">
        <f>('2.1'!$B31-'2.1'!$AG$7)*('2.1'!$C31-'2.1'!AH$7)</f>
        <v>-2.8110843515625157E-2</v>
      </c>
      <c r="AU35" s="2">
        <f t="shared" si="3"/>
        <v>29</v>
      </c>
      <c r="AV35" s="2">
        <f>('2.1'!$D31-'2.1'!$AU$7)*('2.1'!$E31-'2.1'!BA$7)</f>
        <v>2.7953927999999992E-3</v>
      </c>
    </row>
    <row r="36" spans="27:48" x14ac:dyDescent="0.25">
      <c r="AA36" s="2">
        <f t="shared" si="9"/>
        <v>30</v>
      </c>
      <c r="AB36" s="3">
        <f>('2.1'!$B32-'2.1'!$U$7)*('2.1'!$C32-'2.1'!U$63)</f>
        <v>-4.8775999999998789E-5</v>
      </c>
      <c r="AH36" s="2">
        <f t="shared" si="2"/>
        <v>30</v>
      </c>
      <c r="AI36" s="3">
        <f>('2.1'!$D32-'2.1'!$AA$7)*('2.1'!$E32-'2.1'!AA$63)</f>
        <v>8.7864840000000035E-4</v>
      </c>
      <c r="AN36" s="2">
        <f t="shared" si="10"/>
        <v>30</v>
      </c>
      <c r="AO36" s="2">
        <f>('2.1'!$B32-'2.1'!$AG$7)*('2.1'!$C32-'2.1'!AH$7)</f>
        <v>-1.0149867656251458E-3</v>
      </c>
      <c r="AU36" s="2">
        <f t="shared" si="3"/>
        <v>30</v>
      </c>
      <c r="AV36" s="2">
        <f>('2.1'!$D32-'2.1'!$AU$7)*('2.1'!$E32-'2.1'!BA$7)</f>
        <v>1.2507928000000004E-3</v>
      </c>
    </row>
    <row r="37" spans="27:48" x14ac:dyDescent="0.25">
      <c r="AA37" s="2">
        <f t="shared" si="9"/>
        <v>31</v>
      </c>
      <c r="AB37" s="3">
        <f>('2.1'!$B33-'2.1'!$U$7)*('2.1'!$C33-'2.1'!U$63)</f>
        <v>2.7306400000000098E-4</v>
      </c>
      <c r="AH37" s="2">
        <f t="shared" si="2"/>
        <v>31</v>
      </c>
      <c r="AI37" s="3">
        <f>('2.1'!$D33-'2.1'!$AA$7)*('2.1'!$E33-'2.1'!AA$63)</f>
        <v>-1.2831599999999908E-5</v>
      </c>
      <c r="AN37" s="2">
        <f t="shared" si="10"/>
        <v>31</v>
      </c>
      <c r="AO37" s="2">
        <f>('2.1'!$B33-'2.1'!$AG$7)*('2.1'!$C33-'2.1'!AH$7)</f>
        <v>1.2771331734374867E-2</v>
      </c>
      <c r="AU37" s="2">
        <f t="shared" si="3"/>
        <v>31</v>
      </c>
      <c r="AV37" s="2">
        <f>('2.1'!$D33-'2.1'!$AU$7)*('2.1'!$E33-'2.1'!BA$7)</f>
        <v>-4.4647200000000022E-5</v>
      </c>
    </row>
    <row r="38" spans="27:48" x14ac:dyDescent="0.25">
      <c r="AA38" s="2">
        <f t="shared" si="9"/>
        <v>32</v>
      </c>
      <c r="AB38" s="3">
        <f>('2.1'!$B34-'2.1'!$U$7)*('2.1'!$C34-'2.1'!U$63)</f>
        <v>9.4464000000000267E-5</v>
      </c>
      <c r="AH38" s="2">
        <f t="shared" si="2"/>
        <v>32</v>
      </c>
      <c r="AI38" s="3">
        <f>('2.1'!$D34-'2.1'!$AA$7)*('2.1'!$E34-'2.1'!AA$63)</f>
        <v>1.1259683999999999E-3</v>
      </c>
      <c r="AN38" s="2">
        <f t="shared" si="10"/>
        <v>32</v>
      </c>
      <c r="AO38" s="2">
        <f>('2.1'!$B34-'2.1'!$AG$7)*('2.1'!$C34-'2.1'!AH$7)</f>
        <v>9.7806195468748656E-3</v>
      </c>
      <c r="AU38" s="2">
        <f t="shared" si="3"/>
        <v>32</v>
      </c>
      <c r="AV38" s="2">
        <f>('2.1'!$D34-'2.1'!$AU$7)*('2.1'!$E34-'2.1'!BA$7)</f>
        <v>1.6439927999999996E-3</v>
      </c>
    </row>
    <row r="39" spans="27:48" x14ac:dyDescent="0.25">
      <c r="AA39" s="2">
        <f t="shared" si="9"/>
        <v>33</v>
      </c>
      <c r="AB39" s="3">
        <f>('2.1'!$B35-'2.1'!$U$7)*('2.1'!$C35-'2.1'!U$63)</f>
        <v>2.1875839999999959E-3</v>
      </c>
      <c r="AH39" s="2">
        <f t="shared" si="2"/>
        <v>33</v>
      </c>
      <c r="AI39" s="3">
        <f>('2.1'!$D35-'2.1'!$AA$7)*('2.1'!$E35-'2.1'!AA$63)</f>
        <v>3.3516684000000005E-3</v>
      </c>
      <c r="AN39" s="2">
        <f t="shared" si="10"/>
        <v>33</v>
      </c>
      <c r="AO39" s="2">
        <f>('2.1'!$B35-'2.1'!$AG$7)*('2.1'!$C35-'2.1'!AH$7)</f>
        <v>-1.233405526562513E-2</v>
      </c>
      <c r="AU39" s="2">
        <f t="shared" si="3"/>
        <v>33</v>
      </c>
      <c r="AV39" s="2">
        <f>('2.1'!$D35-'2.1'!$AU$7)*('2.1'!$E35-'2.1'!BA$7)</f>
        <v>2.7446328000000002E-3</v>
      </c>
    </row>
    <row r="40" spans="27:48" x14ac:dyDescent="0.25">
      <c r="AA40" s="2">
        <f t="shared" si="9"/>
        <v>34</v>
      </c>
      <c r="AB40" s="3">
        <f>('2.1'!$B36-'2.1'!$U$7)*('2.1'!$C36-'2.1'!U$63)</f>
        <v>1.4052240000000076E-3</v>
      </c>
      <c r="AH40" s="2">
        <f t="shared" si="2"/>
        <v>34</v>
      </c>
      <c r="AI40" s="3">
        <f>('2.1'!$D36-'2.1'!$AA$7)*('2.1'!$E36-'2.1'!AA$63)</f>
        <v>6.7156484000000021E-3</v>
      </c>
      <c r="AN40" s="2">
        <f t="shared" si="10"/>
        <v>34</v>
      </c>
      <c r="AO40" s="2">
        <f>('2.1'!$B36-'2.1'!$AG$7)*('2.1'!$C36-'2.1'!AH$7)</f>
        <v>1.1716361984374851E-2</v>
      </c>
      <c r="AU40" s="2">
        <f t="shared" si="3"/>
        <v>34</v>
      </c>
      <c r="AV40" s="2">
        <f>('2.1'!$D36-'2.1'!$AU$7)*('2.1'!$E36-'2.1'!BA$7)</f>
        <v>7.6910328000000024E-3</v>
      </c>
    </row>
    <row r="41" spans="27:48" x14ac:dyDescent="0.25">
      <c r="AA41" s="2">
        <f t="shared" si="9"/>
        <v>35</v>
      </c>
      <c r="AB41" s="3">
        <f>('2.1'!$B37-'2.1'!$U$7)*('2.1'!$C37-'2.1'!U$63)</f>
        <v>1.0944000000001413E-5</v>
      </c>
      <c r="AH41" s="2">
        <f t="shared" si="2"/>
        <v>35</v>
      </c>
      <c r="AI41" s="3">
        <f>('2.1'!$D37-'2.1'!$AA$7)*('2.1'!$E37-'2.1'!AA$63)</f>
        <v>1.8480839999999971E-4</v>
      </c>
      <c r="AN41" s="2">
        <f t="shared" si="10"/>
        <v>35</v>
      </c>
      <c r="AO41" s="2">
        <f>('2.1'!$B37-'2.1'!$AG$7)*('2.1'!$C37-'2.1'!AH$7)</f>
        <v>8.5703846718748686E-3</v>
      </c>
      <c r="AU41" s="2">
        <f t="shared" si="3"/>
        <v>35</v>
      </c>
      <c r="AV41" s="2">
        <f>('2.1'!$D37-'2.1'!$AU$7)*('2.1'!$E37-'2.1'!BA$7)</f>
        <v>5.4672799999999644E-5</v>
      </c>
    </row>
    <row r="42" spans="27:48" x14ac:dyDescent="0.25">
      <c r="AA42" s="2">
        <f t="shared" si="9"/>
        <v>36</v>
      </c>
      <c r="AB42" s="3">
        <f>('2.1'!$B38-'2.1'!$U$7)*('2.1'!$C38-'2.1'!U$63)</f>
        <v>3.1990400000000242E-4</v>
      </c>
      <c r="AH42" s="2">
        <f t="shared" si="2"/>
        <v>36</v>
      </c>
      <c r="AI42" s="3">
        <f>('2.1'!$D38-'2.1'!$AA$7)*('2.1'!$E38-'2.1'!AA$63)</f>
        <v>2.5509483999999996E-3</v>
      </c>
      <c r="AN42" s="2">
        <f t="shared" si="10"/>
        <v>36</v>
      </c>
      <c r="AO42" s="2">
        <f>('2.1'!$B38-'2.1'!$AG$7)*('2.1'!$C38-'2.1'!AH$7)</f>
        <v>6.659914921874858E-3</v>
      </c>
      <c r="AU42" s="2">
        <f t="shared" si="3"/>
        <v>36</v>
      </c>
      <c r="AV42" s="2">
        <f>('2.1'!$D38-'2.1'!$AU$7)*('2.1'!$E38-'2.1'!BA$7)</f>
        <v>3.1702127999999993E-3</v>
      </c>
    </row>
    <row r="43" spans="27:48" x14ac:dyDescent="0.25">
      <c r="AA43" s="2">
        <f t="shared" si="9"/>
        <v>37</v>
      </c>
      <c r="AB43" s="3">
        <f>('2.1'!$B39-'2.1'!$U$7)*('2.1'!$C39-'2.1'!U$63)</f>
        <v>-8.2655999999999068E-5</v>
      </c>
      <c r="AH43" s="2">
        <f t="shared" si="2"/>
        <v>37</v>
      </c>
      <c r="AI43" s="3">
        <f>('2.1'!$D39-'2.1'!$AA$7)*('2.1'!$E39-'2.1'!AA$63)</f>
        <v>1.7279283999999996E-3</v>
      </c>
      <c r="AN43" s="2">
        <f t="shared" si="10"/>
        <v>37</v>
      </c>
      <c r="AO43" s="2">
        <f>('2.1'!$B39-'2.1'!$AG$7)*('2.1'!$C39-'2.1'!AH$7)</f>
        <v>-2.7359640781251461E-3</v>
      </c>
      <c r="AU43" s="2">
        <f t="shared" si="3"/>
        <v>37</v>
      </c>
      <c r="AV43" s="2">
        <f>('2.1'!$D39-'2.1'!$AU$7)*('2.1'!$E39-'2.1'!BA$7)</f>
        <v>1.3012927999999993E-3</v>
      </c>
    </row>
    <row r="44" spans="27:48" x14ac:dyDescent="0.25">
      <c r="AA44" s="2">
        <f t="shared" si="9"/>
        <v>38</v>
      </c>
      <c r="AB44" s="3">
        <f>('2.1'!$B40-'2.1'!$U$7)*('2.1'!$C40-'2.1'!U$63)</f>
        <v>1.9202399999999816E-4</v>
      </c>
      <c r="AH44" s="2">
        <f t="shared" si="2"/>
        <v>38</v>
      </c>
      <c r="AI44" s="3">
        <f>('2.1'!$D40-'2.1'!$AA$7)*('2.1'!$E40-'2.1'!AA$63)</f>
        <v>2.7446684000000002E-3</v>
      </c>
      <c r="AN44" s="2">
        <f t="shared" si="10"/>
        <v>38</v>
      </c>
      <c r="AO44" s="2">
        <f>('2.1'!$B40-'2.1'!$AG$7)*('2.1'!$C40-'2.1'!AH$7)</f>
        <v>-6.4154111406251428E-3</v>
      </c>
      <c r="AU44" s="2">
        <f t="shared" si="3"/>
        <v>38</v>
      </c>
      <c r="AV44" s="2">
        <f>('2.1'!$D40-'2.1'!$AU$7)*('2.1'!$E40-'2.1'!BA$7)</f>
        <v>2.1914727999999997E-3</v>
      </c>
    </row>
    <row r="45" spans="27:48" x14ac:dyDescent="0.25">
      <c r="AA45" s="2">
        <f t="shared" si="9"/>
        <v>39</v>
      </c>
      <c r="AB45" s="3">
        <f>('2.1'!$B41-'2.1'!$U$7)*('2.1'!$C41-'2.1'!U$63)</f>
        <v>9.0384000000000726E-5</v>
      </c>
      <c r="AH45" s="2">
        <f t="shared" si="2"/>
        <v>39</v>
      </c>
      <c r="AI45" s="3">
        <f>('2.1'!$D41-'2.1'!$AA$7)*('2.1'!$E41-'2.1'!AA$63)</f>
        <v>-1.0191600000000055E-5</v>
      </c>
      <c r="AN45" s="2">
        <f t="shared" si="10"/>
        <v>39</v>
      </c>
      <c r="AO45" s="2">
        <f>('2.1'!$B41-'2.1'!$AG$7)*('2.1'!$C41-'2.1'!AH$7)</f>
        <v>5.2909300468748617E-3</v>
      </c>
      <c r="AU45" s="2">
        <f t="shared" si="3"/>
        <v>39</v>
      </c>
      <c r="AV45" s="2">
        <f>('2.1'!$D41-'2.1'!$AU$7)*('2.1'!$E41-'2.1'!BA$7)</f>
        <v>2.1192800000000012E-5</v>
      </c>
    </row>
    <row r="46" spans="27:48" x14ac:dyDescent="0.25">
      <c r="AA46" s="2">
        <f t="shared" si="9"/>
        <v>40</v>
      </c>
      <c r="AB46" s="3">
        <f>('2.1'!$B42-'2.1'!$U$7)*('2.1'!$C42-'2.1'!U$63)</f>
        <v>5.7290399999999702E-4</v>
      </c>
      <c r="AH46" s="2">
        <f t="shared" si="2"/>
        <v>40</v>
      </c>
      <c r="AI46" s="3">
        <f>('2.1'!$D42-'2.1'!$AA$7)*('2.1'!$E42-'2.1'!AA$63)</f>
        <v>1.7119284000000005E-3</v>
      </c>
      <c r="AN46" s="2">
        <f t="shared" si="10"/>
        <v>40</v>
      </c>
      <c r="AO46" s="2">
        <f>('2.1'!$B42-'2.1'!$AG$7)*('2.1'!$C42-'2.1'!AH$7)</f>
        <v>-7.1773960156251374E-3</v>
      </c>
      <c r="AU46" s="2">
        <f t="shared" si="3"/>
        <v>40</v>
      </c>
      <c r="AV46" s="2">
        <f>('2.1'!$D42-'2.1'!$AU$7)*('2.1'!$E42-'2.1'!BA$7)</f>
        <v>1.2874928000000002E-3</v>
      </c>
    </row>
    <row r="47" spans="27:48" x14ac:dyDescent="0.25">
      <c r="AA47" s="2">
        <f t="shared" si="9"/>
        <v>41</v>
      </c>
      <c r="AB47" s="3">
        <f>('2.1'!$B43-'2.1'!$U$7)*('2.1'!$C43-'2.1'!U$63)</f>
        <v>3.0463999999998636E-5</v>
      </c>
      <c r="AH47" s="2">
        <f t="shared" si="2"/>
        <v>41</v>
      </c>
      <c r="AI47" s="3">
        <f>('2.1'!$D43-'2.1'!$AA$7)*('2.1'!$E43-'2.1'!AA$63)</f>
        <v>1.0938684000000001E-3</v>
      </c>
      <c r="AN47" s="2">
        <f t="shared" si="10"/>
        <v>41</v>
      </c>
      <c r="AO47" s="2">
        <f>('2.1'!$B43-'2.1'!$AG$7)*('2.1'!$C43-'2.1'!AH$7)</f>
        <v>-7.1271535781251465E-3</v>
      </c>
      <c r="AU47" s="2">
        <f t="shared" si="3"/>
        <v>41</v>
      </c>
      <c r="AV47" s="2">
        <f>('2.1'!$D43-'2.1'!$AU$7)*('2.1'!$E43-'2.1'!BA$7)</f>
        <v>7.5999279999999997E-4</v>
      </c>
    </row>
    <row r="48" spans="27:48" x14ac:dyDescent="0.25">
      <c r="AA48" s="2">
        <f t="shared" si="9"/>
        <v>42</v>
      </c>
      <c r="AB48" s="3">
        <f>('2.1'!$B44-'2.1'!$U$7)*('2.1'!$C44-'2.1'!U$63)</f>
        <v>6.6143999999998383E-5</v>
      </c>
      <c r="AH48" s="2">
        <f t="shared" si="2"/>
        <v>42</v>
      </c>
      <c r="AI48" s="3">
        <f>('2.1'!$D44-'2.1'!$AA$7)*('2.1'!$E44-'2.1'!AA$63)</f>
        <v>4.029448399999999E-3</v>
      </c>
      <c r="AN48" s="2">
        <f t="shared" si="10"/>
        <v>42</v>
      </c>
      <c r="AO48" s="2">
        <f>('2.1'!$B44-'2.1'!$AG$7)*('2.1'!$C44-'2.1'!AH$7)</f>
        <v>-8.2156384531251476E-3</v>
      </c>
      <c r="AU48" s="2">
        <f t="shared" si="3"/>
        <v>42</v>
      </c>
      <c r="AV48" s="2">
        <f>('2.1'!$D44-'2.1'!$AU$7)*('2.1'!$E44-'2.1'!BA$7)</f>
        <v>3.3625727999999984E-3</v>
      </c>
    </row>
    <row r="49" spans="27:48" x14ac:dyDescent="0.25">
      <c r="AA49" s="2">
        <f t="shared" si="9"/>
        <v>43</v>
      </c>
      <c r="AB49" s="3">
        <f>('2.1'!$B45-'2.1'!$U$7)*('2.1'!$C45-'2.1'!U$63)</f>
        <v>1.4399999999992831E-7</v>
      </c>
      <c r="AH49" s="2">
        <f t="shared" si="2"/>
        <v>43</v>
      </c>
      <c r="AI49" s="3">
        <f>('2.1'!$D45-'2.1'!$AA$7)*('2.1'!$E45-'2.1'!AA$63)</f>
        <v>-3.7951599999999977E-5</v>
      </c>
      <c r="AN49" s="2">
        <f t="shared" si="10"/>
        <v>43</v>
      </c>
      <c r="AO49" s="2">
        <f>('2.1'!$B45-'2.1'!$AG$7)*('2.1'!$C45-'2.1'!AH$7)</f>
        <v>1.4024810937485999E-4</v>
      </c>
      <c r="AU49" s="2">
        <f t="shared" si="3"/>
        <v>43</v>
      </c>
      <c r="AV49" s="2">
        <f>('2.1'!$D45-'2.1'!$AU$7)*('2.1'!$E45-'2.1'!BA$7)</f>
        <v>1.1685280000000003E-4</v>
      </c>
    </row>
    <row r="50" spans="27:48" x14ac:dyDescent="0.25">
      <c r="AA50" s="2">
        <f t="shared" si="9"/>
        <v>44</v>
      </c>
      <c r="AB50" s="3">
        <f>('2.1'!$B46-'2.1'!$U$7)*('2.1'!$C46-'2.1'!U$63)</f>
        <v>7.1126399999999694E-4</v>
      </c>
      <c r="AH50" s="2">
        <f t="shared" si="2"/>
        <v>44</v>
      </c>
      <c r="AI50" s="3">
        <f>('2.1'!$D46-'2.1'!$AA$7)*('2.1'!$E46-'2.1'!AA$63)</f>
        <v>2.6428839999999981E-4</v>
      </c>
      <c r="AN50" s="2">
        <f t="shared" si="10"/>
        <v>44</v>
      </c>
      <c r="AO50" s="2">
        <f>('2.1'!$B46-'2.1'!$AG$7)*('2.1'!$C46-'2.1'!AH$7)</f>
        <v>-9.2831157656251394E-3</v>
      </c>
      <c r="AU50" s="2">
        <f t="shared" si="3"/>
        <v>44</v>
      </c>
      <c r="AV50" s="2">
        <f>('2.1'!$D46-'2.1'!$AU$7)*('2.1'!$E46-'2.1'!BA$7)</f>
        <v>9.8592799999999887E-5</v>
      </c>
    </row>
    <row r="51" spans="27:48" x14ac:dyDescent="0.25">
      <c r="AA51" s="2">
        <f t="shared" si="9"/>
        <v>45</v>
      </c>
      <c r="AB51" s="3">
        <f>('2.1'!$B47-'2.1'!$U$7)*('2.1'!$C47-'2.1'!U$63)</f>
        <v>2.2202400000000092E-4</v>
      </c>
      <c r="AH51" s="2">
        <f t="shared" si="2"/>
        <v>45</v>
      </c>
      <c r="AI51" s="3">
        <f>('2.1'!$D47-'2.1'!$AA$7)*('2.1'!$E47-'2.1'!AA$63)</f>
        <v>1.6100288399999999E-2</v>
      </c>
      <c r="AN51" s="2">
        <f t="shared" si="10"/>
        <v>45</v>
      </c>
      <c r="AO51" s="2">
        <f>('2.1'!$B47-'2.1'!$AG$7)*('2.1'!$C47-'2.1'!AH$7)</f>
        <v>1.0475361984374865E-2</v>
      </c>
      <c r="AU51" s="2">
        <f t="shared" si="3"/>
        <v>45</v>
      </c>
      <c r="AV51" s="2">
        <f>('2.1'!$D47-'2.1'!$AU$7)*('2.1'!$E47-'2.1'!BA$7)</f>
        <v>1.7514652800000002E-2</v>
      </c>
    </row>
    <row r="52" spans="27:48" x14ac:dyDescent="0.25">
      <c r="AA52" s="2">
        <f t="shared" si="9"/>
        <v>46</v>
      </c>
      <c r="AB52" s="3">
        <f>('2.1'!$B48-'2.1'!$U$7)*('2.1'!$C48-'2.1'!U$63)</f>
        <v>2.1842640000000009E-3</v>
      </c>
      <c r="AH52" s="2">
        <f t="shared" si="2"/>
        <v>46</v>
      </c>
      <c r="AI52" s="3">
        <f>('2.1'!$D48-'2.1'!$AA$7)*('2.1'!$E48-'2.1'!AA$63)</f>
        <v>5.4308400000000085E-5</v>
      </c>
      <c r="AN52" s="2">
        <f t="shared" si="10"/>
        <v>46</v>
      </c>
      <c r="AO52" s="2">
        <f>('2.1'!$B48-'2.1'!$AG$7)*('2.1'!$C48-'2.1'!AH$7)</f>
        <v>2.5941180484374802E-2</v>
      </c>
      <c r="AU52" s="2">
        <f t="shared" si="3"/>
        <v>46</v>
      </c>
      <c r="AV52" s="2">
        <f>('2.1'!$D48-'2.1'!$AU$7)*('2.1'!$E48-'2.1'!BA$7)</f>
        <v>1.686528000000002E-4</v>
      </c>
    </row>
    <row r="53" spans="27:48" x14ac:dyDescent="0.25">
      <c r="AA53" s="2">
        <f t="shared" si="9"/>
        <v>47</v>
      </c>
      <c r="AB53" s="3">
        <f>('2.1'!$B49-'2.1'!$U$7)*('2.1'!$C49-'2.1'!U$63)</f>
        <v>1.5075839999999963E-3</v>
      </c>
      <c r="AH53" s="2">
        <f t="shared" si="2"/>
        <v>47</v>
      </c>
      <c r="AI53" s="3">
        <f>('2.1'!$D49-'2.1'!$AA$7)*('2.1'!$E49-'2.1'!AA$63)</f>
        <v>3.6910683999999993E-3</v>
      </c>
      <c r="AN53" s="2">
        <f t="shared" si="10"/>
        <v>47</v>
      </c>
      <c r="AO53" s="2">
        <f>('2.1'!$B49-'2.1'!$AG$7)*('2.1'!$C49-'2.1'!AH$7)</f>
        <v>-2.1393441828125151E-2</v>
      </c>
      <c r="AU53" s="2">
        <f t="shared" si="3"/>
        <v>47</v>
      </c>
      <c r="AV53" s="2">
        <f>('2.1'!$D49-'2.1'!$AU$7)*('2.1'!$E49-'2.1'!BA$7)</f>
        <v>3.0271127999999996E-3</v>
      </c>
    </row>
    <row r="54" spans="27:48" x14ac:dyDescent="0.25">
      <c r="AA54" s="2">
        <f t="shared" si="9"/>
        <v>48</v>
      </c>
      <c r="AB54" s="3">
        <f>('2.1'!$B50-'2.1'!$U$7)*('2.1'!$C50-'2.1'!U$63)</f>
        <v>-5.1215999999999457E-5</v>
      </c>
      <c r="AH54" s="2">
        <f t="shared" si="2"/>
        <v>48</v>
      </c>
      <c r="AI54" s="3">
        <f>('2.1'!$D50-'2.1'!$AA$7)*('2.1'!$E50-'2.1'!AA$63)</f>
        <v>1.2758284E-3</v>
      </c>
      <c r="AN54" s="2">
        <f t="shared" si="10"/>
        <v>48</v>
      </c>
      <c r="AO54" s="2">
        <f>('2.1'!$B50-'2.1'!$AG$7)*('2.1'!$C50-'2.1'!AH$7)</f>
        <v>-3.2717065156251447E-3</v>
      </c>
      <c r="AU54" s="2">
        <f t="shared" si="3"/>
        <v>48</v>
      </c>
      <c r="AV54" s="2">
        <f>('2.1'!$D50-'2.1'!$AU$7)*('2.1'!$E50-'2.1'!BA$7)</f>
        <v>1.6949328000000004E-3</v>
      </c>
    </row>
    <row r="55" spans="27:48" x14ac:dyDescent="0.25">
      <c r="AA55" s="2">
        <f t="shared" si="9"/>
        <v>49</v>
      </c>
      <c r="AB55" s="3">
        <f>('2.1'!$B51-'2.1'!$U$7)*('2.1'!$C51-'2.1'!U$63)</f>
        <v>3.0794400000000254E-4</v>
      </c>
      <c r="AH55" s="2">
        <f t="shared" si="2"/>
        <v>49</v>
      </c>
      <c r="AI55" s="3">
        <f>('2.1'!$D51-'2.1'!$AA$7)*('2.1'!$E51-'2.1'!AA$63)</f>
        <v>1.7080840000000032E-4</v>
      </c>
      <c r="AN55" s="2">
        <f t="shared" si="10"/>
        <v>49</v>
      </c>
      <c r="AO55" s="2">
        <f>('2.1'!$B51-'2.1'!$AG$7)*('2.1'!$C51-'2.1'!AH$7)</f>
        <v>6.0884224843748566E-3</v>
      </c>
      <c r="AU55" s="2">
        <f t="shared" si="3"/>
        <v>49</v>
      </c>
      <c r="AV55" s="2">
        <f>('2.1'!$D51-'2.1'!$AU$7)*('2.1'!$E51-'2.1'!BA$7)</f>
        <v>3.6811280000000046E-4</v>
      </c>
    </row>
    <row r="56" spans="27:48" x14ac:dyDescent="0.25">
      <c r="AA56" s="2">
        <f t="shared" si="9"/>
        <v>50</v>
      </c>
      <c r="AB56" s="3">
        <f>('2.1'!$B52-'2.1'!$U$7)*('2.1'!$C52-'2.1'!U$63)</f>
        <v>9.8784000000000808E-5</v>
      </c>
      <c r="AH56" s="2">
        <f t="shared" si="2"/>
        <v>50</v>
      </c>
      <c r="AI56" s="3">
        <f>('2.1'!$D52-'2.1'!$AA$7)*('2.1'!$E52-'2.1'!AA$63)</f>
        <v>-3.4915999999999815E-6</v>
      </c>
      <c r="AN56" s="2">
        <f t="shared" si="10"/>
        <v>50</v>
      </c>
      <c r="AO56" s="2">
        <f>('2.1'!$B52-'2.1'!$AG$7)*('2.1'!$C52-'2.1'!AH$7)</f>
        <v>5.3001800468748615E-3</v>
      </c>
      <c r="AU56" s="2">
        <f t="shared" si="3"/>
        <v>50</v>
      </c>
      <c r="AV56" s="2">
        <f>('2.1'!$D52-'2.1'!$AU$7)*('2.1'!$E52-'2.1'!BA$7)</f>
        <v>5.6572800000000029E-5</v>
      </c>
    </row>
    <row r="57" spans="27:48" x14ac:dyDescent="0.25">
      <c r="AN57" s="2">
        <f t="shared" si="10"/>
        <v>51</v>
      </c>
      <c r="AO57" s="2">
        <f>('2.1'!$B53-'2.1'!$AG$7)*('2.1'!$C53-'2.1'!AH$7)</f>
        <v>-9.8248582031251405E-3</v>
      </c>
      <c r="AU57" s="2">
        <f t="shared" si="3"/>
        <v>51</v>
      </c>
      <c r="AV57" s="2">
        <f>('2.1'!$D53-'2.1'!$AU$7)*('2.1'!$E53-'2.1'!BA$7)</f>
        <v>1.6333327999999998E-3</v>
      </c>
    </row>
    <row r="58" spans="27:48" x14ac:dyDescent="0.25">
      <c r="AN58" s="2">
        <f t="shared" si="10"/>
        <v>52</v>
      </c>
      <c r="AO58" s="2">
        <f>('2.1'!$B54-'2.1'!$AG$7)*('2.1'!$C54-'2.1'!AH$7)</f>
        <v>1.6865036359374867E-2</v>
      </c>
      <c r="AU58" s="2">
        <f t="shared" si="3"/>
        <v>52</v>
      </c>
      <c r="AV58" s="2">
        <f>('2.1'!$D54-'2.1'!$AU$7)*('2.1'!$E54-'2.1'!BA$7)</f>
        <v>-4.4720000000013731E-7</v>
      </c>
    </row>
    <row r="59" spans="27:48" x14ac:dyDescent="0.25">
      <c r="AN59" s="2">
        <f t="shared" si="10"/>
        <v>53</v>
      </c>
      <c r="AO59" s="2">
        <f>('2.1'!$B55-'2.1'!$AG$7)*('2.1'!$C55-'2.1'!AH$7)</f>
        <v>1.3288816609374875E-2</v>
      </c>
      <c r="AU59" s="2">
        <f t="shared" si="3"/>
        <v>53</v>
      </c>
      <c r="AV59" s="2">
        <f>('2.1'!$D55-'2.1'!$AU$7)*('2.1'!$E55-'2.1'!BA$7)</f>
        <v>1.3715328000000002E-3</v>
      </c>
    </row>
    <row r="60" spans="27:48" x14ac:dyDescent="0.25">
      <c r="AN60" s="2">
        <f t="shared" si="10"/>
        <v>54</v>
      </c>
      <c r="AO60" s="2">
        <f>('2.1'!$B56-'2.1'!$AG$7)*('2.1'!$C56-'2.1'!AH$7)</f>
        <v>-1.9018729640625152E-2</v>
      </c>
      <c r="AU60" s="2">
        <f t="shared" si="3"/>
        <v>54</v>
      </c>
      <c r="AV60" s="2">
        <f>('2.1'!$D56-'2.1'!$AU$7)*('2.1'!$E56-'2.1'!BA$7)</f>
        <v>1.7303527999999997E-3</v>
      </c>
    </row>
    <row r="61" spans="27:48" x14ac:dyDescent="0.25">
      <c r="AN61" s="2">
        <f t="shared" si="10"/>
        <v>55</v>
      </c>
      <c r="AO61" s="2">
        <f>('2.1'!$B57-'2.1'!$AG$7)*('2.1'!$C57-'2.1'!AH$7)</f>
        <v>-1.5193797703125154E-2</v>
      </c>
      <c r="AU61" s="2">
        <f t="shared" si="3"/>
        <v>55</v>
      </c>
      <c r="AV61" s="2">
        <f>('2.1'!$D57-'2.1'!$AU$7)*('2.1'!$E57-'2.1'!BA$7)</f>
        <v>6.3577279999999989E-4</v>
      </c>
    </row>
    <row r="62" spans="27:48" x14ac:dyDescent="0.25">
      <c r="AN62" s="2">
        <f t="shared" si="10"/>
        <v>56</v>
      </c>
      <c r="AO62" s="2">
        <f>('2.1'!$B58-'2.1'!$AG$7)*('2.1'!$C58-'2.1'!AH$7)</f>
        <v>-4.2674432812514246E-4</v>
      </c>
      <c r="AU62" s="2">
        <f t="shared" si="3"/>
        <v>56</v>
      </c>
      <c r="AV62" s="2">
        <f>('2.1'!$D58-'2.1'!$AU$7)*('2.1'!$E58-'2.1'!BA$7)</f>
        <v>-1.0450720000000005E-4</v>
      </c>
    </row>
    <row r="63" spans="27:48" x14ac:dyDescent="0.25">
      <c r="AN63" s="2">
        <f t="shared" si="10"/>
        <v>57</v>
      </c>
      <c r="AO63" s="2">
        <f>('2.1'!$B59-'2.1'!$AG$7)*('2.1'!$C59-'2.1'!AH$7)</f>
        <v>1.4224810937485798E-4</v>
      </c>
      <c r="AU63" s="2">
        <f t="shared" si="3"/>
        <v>57</v>
      </c>
      <c r="AV63" s="2">
        <f>('2.1'!$D59-'2.1'!$AU$7)*('2.1'!$E59-'2.1'!BA$7)</f>
        <v>-2.6208720000000022E-4</v>
      </c>
    </row>
    <row r="64" spans="27:48" x14ac:dyDescent="0.25">
      <c r="AN64" s="2">
        <f t="shared" si="10"/>
        <v>58</v>
      </c>
      <c r="AO64" s="2">
        <f>('2.1'!$B60-'2.1'!$AG$7)*('2.1'!$C60-'2.1'!AH$7)</f>
        <v>-1.9983979640625159E-2</v>
      </c>
      <c r="AU64" s="2">
        <f t="shared" si="3"/>
        <v>58</v>
      </c>
      <c r="AV64" s="2">
        <f>('2.1'!$D60-'2.1'!$AU$7)*('2.1'!$E60-'2.1'!BA$7)</f>
        <v>2.2969279999999998E-4</v>
      </c>
    </row>
    <row r="65" spans="40:48" x14ac:dyDescent="0.25">
      <c r="AN65" s="2">
        <f t="shared" si="10"/>
        <v>59</v>
      </c>
      <c r="AO65" s="2">
        <f>('2.1'!$B61-'2.1'!$AG$7)*('2.1'!$C61-'2.1'!AH$7)</f>
        <v>-1.0274858203125146E-2</v>
      </c>
      <c r="AU65" s="2">
        <f t="shared" si="3"/>
        <v>59</v>
      </c>
      <c r="AV65" s="2">
        <f>('2.1'!$D61-'2.1'!$AU$7)*('2.1'!$E61-'2.1'!BA$7)</f>
        <v>3.4667279999999986E-4</v>
      </c>
    </row>
    <row r="66" spans="40:48" x14ac:dyDescent="0.25">
      <c r="AN66" s="2">
        <f t="shared" si="10"/>
        <v>60</v>
      </c>
      <c r="AO66" s="2">
        <f>('2.1'!$B62-'2.1'!$AG$7)*('2.1'!$C62-'2.1'!AH$7)</f>
        <v>8.9668846718748609E-3</v>
      </c>
      <c r="AU66" s="2">
        <f t="shared" si="3"/>
        <v>60</v>
      </c>
      <c r="AV66" s="2">
        <f>('2.1'!$D62-'2.1'!$AU$7)*('2.1'!$E62-'2.1'!BA$7)</f>
        <v>9.1432800000000044E-5</v>
      </c>
    </row>
    <row r="67" spans="40:48" x14ac:dyDescent="0.25">
      <c r="AN67" s="2">
        <f t="shared" si="10"/>
        <v>61</v>
      </c>
      <c r="AO67" s="2">
        <f>('2.1'!$B63-'2.1'!$AG$7)*('2.1'!$C63-'2.1'!AH$7)</f>
        <v>-2.5934640781251389E-3</v>
      </c>
      <c r="AU67" s="2">
        <f t="shared" si="3"/>
        <v>61</v>
      </c>
      <c r="AV67" s="2">
        <f>('2.1'!$D63-'2.1'!$AU$7)*('2.1'!$E63-'2.1'!BA$7)</f>
        <v>2.0013727999999998E-3</v>
      </c>
    </row>
    <row r="68" spans="40:48" x14ac:dyDescent="0.25">
      <c r="AN68" s="2">
        <f t="shared" si="10"/>
        <v>62</v>
      </c>
      <c r="AO68" s="2">
        <f>('2.1'!$B64-'2.1'!$AG$7)*('2.1'!$C64-'2.1'!AH$7)</f>
        <v>1.0194619546874862E-2</v>
      </c>
      <c r="AU68" s="2">
        <f t="shared" si="3"/>
        <v>62</v>
      </c>
      <c r="AV68" s="2">
        <f>('2.1'!$D64-'2.1'!$AU$7)*('2.1'!$E64-'2.1'!BA$7)</f>
        <v>7.4332799999999642E-5</v>
      </c>
    </row>
    <row r="69" spans="40:48" x14ac:dyDescent="0.25">
      <c r="AN69" s="2">
        <f t="shared" si="10"/>
        <v>63</v>
      </c>
      <c r="AO69" s="2">
        <f>('2.1'!$B65-'2.1'!$AG$7)*('2.1'!$C65-'2.1'!AH$7)</f>
        <v>-1.1474600640625155E-2</v>
      </c>
      <c r="AU69" s="2">
        <f t="shared" si="3"/>
        <v>63</v>
      </c>
      <c r="AV69" s="2">
        <f>('2.1'!$D65-'2.1'!$AU$7)*('2.1'!$E65-'2.1'!BA$7)</f>
        <v>3.4005279999999987E-4</v>
      </c>
    </row>
    <row r="70" spans="40:48" x14ac:dyDescent="0.25">
      <c r="AN70" s="2">
        <f t="shared" si="10"/>
        <v>64</v>
      </c>
      <c r="AO70" s="2">
        <f>('2.1'!$B66-'2.1'!$AG$7)*('2.1'!$C66-'2.1'!AH$7)</f>
        <v>-9.3396308906251568E-3</v>
      </c>
      <c r="AU70" s="2">
        <f t="shared" si="3"/>
        <v>64</v>
      </c>
      <c r="AV70" s="2">
        <f>('2.1'!$D66-'2.1'!$AU$7)*('2.1'!$E66-'2.1'!BA$7)</f>
        <v>6.7728000000000252E-6</v>
      </c>
    </row>
    <row r="71" spans="40:48" x14ac:dyDescent="0.25">
      <c r="AN71" s="2">
        <f t="shared" si="10"/>
        <v>65</v>
      </c>
      <c r="AO71" s="2">
        <f>('2.1'!$B67-'2.1'!$AG$7)*('2.1'!$C67-'2.1'!AH$7)</f>
        <v>-1.3181070390625152E-2</v>
      </c>
      <c r="AU71" s="2">
        <f t="shared" si="3"/>
        <v>65</v>
      </c>
      <c r="AV71" s="2">
        <f>('2.1'!$D67-'2.1'!$AU$7)*('2.1'!$E67-'2.1'!BA$7)</f>
        <v>1.7901127999999994E-3</v>
      </c>
    </row>
    <row r="72" spans="40:48" x14ac:dyDescent="0.25">
      <c r="AN72" s="2">
        <f t="shared" si="10"/>
        <v>66</v>
      </c>
      <c r="AO72" s="2">
        <f>('2.1'!$B68-'2.1'!$AG$7)*('2.1'!$C68-'2.1'!AH$7)</f>
        <v>1.0914604421874866E-2</v>
      </c>
      <c r="AU72" s="2">
        <f t="shared" ref="AU72:AU106" si="11">AN72</f>
        <v>66</v>
      </c>
      <c r="AV72" s="2">
        <f>('2.1'!$D68-'2.1'!$AU$7)*('2.1'!$E68-'2.1'!BA$7)</f>
        <v>-9.6207199999999847E-5</v>
      </c>
    </row>
    <row r="73" spans="40:48" x14ac:dyDescent="0.25">
      <c r="AN73" s="2">
        <f t="shared" si="10"/>
        <v>67</v>
      </c>
      <c r="AO73" s="2">
        <f>('2.1'!$B69-'2.1'!$AG$7)*('2.1'!$C69-'2.1'!AH$7)</f>
        <v>-9.1453733281251452E-3</v>
      </c>
      <c r="AU73" s="2">
        <f t="shared" si="11"/>
        <v>67</v>
      </c>
      <c r="AV73" s="2">
        <f>('2.1'!$D69-'2.1'!$AU$7)*('2.1'!$E69-'2.1'!BA$7)</f>
        <v>4.3280000000013236E-7</v>
      </c>
    </row>
    <row r="74" spans="40:48" x14ac:dyDescent="0.25">
      <c r="AN74" s="2">
        <f t="shared" si="10"/>
        <v>68</v>
      </c>
      <c r="AO74" s="2">
        <f>('2.1'!$B70-'2.1'!$AG$7)*('2.1'!$C70-'2.1'!AH$7)</f>
        <v>1.0402361984374865E-2</v>
      </c>
      <c r="AU74" s="2">
        <f t="shared" si="11"/>
        <v>68</v>
      </c>
      <c r="AV74" s="2">
        <f>('2.1'!$D70-'2.1'!$AU$7)*('2.1'!$E70-'2.1'!BA$7)</f>
        <v>4.1389280000000023E-4</v>
      </c>
    </row>
    <row r="75" spans="40:48" x14ac:dyDescent="0.25">
      <c r="AN75" s="2">
        <f t="shared" si="10"/>
        <v>69</v>
      </c>
      <c r="AO75" s="2">
        <f>('2.1'!$B71-'2.1'!$AG$7)*('2.1'!$C71-'2.1'!AH$7)</f>
        <v>2.1785975859374803E-2</v>
      </c>
      <c r="AU75" s="2">
        <f t="shared" si="11"/>
        <v>69</v>
      </c>
      <c r="AV75" s="2">
        <f>('2.1'!$D71-'2.1'!$AU$7)*('2.1'!$E71-'2.1'!BA$7)</f>
        <v>1.3411128000000005E-3</v>
      </c>
    </row>
    <row r="76" spans="40:48" x14ac:dyDescent="0.25">
      <c r="AN76" s="2">
        <f t="shared" si="10"/>
        <v>70</v>
      </c>
      <c r="AO76" s="2">
        <f>('2.1'!$B72-'2.1'!$AG$7)*('2.1'!$C72-'2.1'!AH$7)</f>
        <v>-2.978456515625132E-3</v>
      </c>
      <c r="AU76" s="2">
        <f t="shared" si="11"/>
        <v>70</v>
      </c>
      <c r="AV76" s="2">
        <f>('2.1'!$D72-'2.1'!$AU$7)*('2.1'!$E72-'2.1'!BA$7)</f>
        <v>2.0289527999999999E-3</v>
      </c>
    </row>
    <row r="77" spans="40:48" x14ac:dyDescent="0.25">
      <c r="AN77" s="2">
        <f t="shared" si="10"/>
        <v>71</v>
      </c>
      <c r="AO77" s="2">
        <f>('2.1'!$B73-'2.1'!$AG$7)*('2.1'!$C73-'2.1'!AH$7)</f>
        <v>-1.3822320390625156E-2</v>
      </c>
      <c r="AU77" s="2">
        <f t="shared" si="11"/>
        <v>71</v>
      </c>
      <c r="AV77" s="2">
        <f>('2.1'!$D73-'2.1'!$AU$7)*('2.1'!$E73-'2.1'!BA$7)</f>
        <v>1.8248327999999998E-3</v>
      </c>
    </row>
    <row r="78" spans="40:48" x14ac:dyDescent="0.25">
      <c r="AN78" s="2">
        <f t="shared" si="10"/>
        <v>72</v>
      </c>
      <c r="AO78" s="2">
        <f>('2.1'!$B74-'2.1'!$AG$7)*('2.1'!$C74-'2.1'!AH$7)</f>
        <v>6.603664921874859E-3</v>
      </c>
      <c r="AU78" s="2">
        <f t="shared" si="11"/>
        <v>72</v>
      </c>
      <c r="AV78" s="2">
        <f>('2.1'!$D74-'2.1'!$AU$7)*('2.1'!$E74-'2.1'!BA$7)</f>
        <v>1.8460928000000006E-3</v>
      </c>
    </row>
    <row r="79" spans="40:48" x14ac:dyDescent="0.25">
      <c r="AN79" s="2">
        <f t="shared" si="10"/>
        <v>73</v>
      </c>
      <c r="AO79" s="2">
        <f>('2.1'!$B75-'2.1'!$AG$7)*('2.1'!$C75-'2.1'!AH$7)</f>
        <v>-1.0781108203125153E-2</v>
      </c>
      <c r="AU79" s="2">
        <f t="shared" si="11"/>
        <v>73</v>
      </c>
      <c r="AV79" s="2">
        <f>('2.1'!$D75-'2.1'!$AU$7)*('2.1'!$E75-'2.1'!BA$7)</f>
        <v>1.8985279999999974E-4</v>
      </c>
    </row>
    <row r="80" spans="40:48" x14ac:dyDescent="0.25">
      <c r="AN80" s="2">
        <f t="shared" ref="AN80:AN106" si="12">AN79+1</f>
        <v>74</v>
      </c>
      <c r="AO80" s="2">
        <f>('2.1'!$B76-'2.1'!$AG$7)*('2.1'!$C76-'2.1'!AH$7)</f>
        <v>4.6364376093748641E-3</v>
      </c>
      <c r="AU80" s="2">
        <f t="shared" si="11"/>
        <v>74</v>
      </c>
      <c r="AV80" s="2">
        <f>('2.1'!$D76-'2.1'!$AU$7)*('2.1'!$E76-'2.1'!BA$7)</f>
        <v>-7.1271999999999908E-6</v>
      </c>
    </row>
    <row r="81" spans="40:48" x14ac:dyDescent="0.25">
      <c r="AN81" s="2">
        <f t="shared" si="12"/>
        <v>75</v>
      </c>
      <c r="AO81" s="2">
        <f>('2.1'!$B77-'2.1'!$AG$7)*('2.1'!$C77-'2.1'!AH$7)</f>
        <v>-7.4204035781251518E-3</v>
      </c>
      <c r="AU81" s="2">
        <f t="shared" si="11"/>
        <v>75</v>
      </c>
      <c r="AV81" s="2">
        <f>('2.1'!$D77-'2.1'!$AU$7)*('2.1'!$E77-'2.1'!BA$7)</f>
        <v>7.6092799999999882E-5</v>
      </c>
    </row>
    <row r="82" spans="40:48" x14ac:dyDescent="0.25">
      <c r="AN82" s="2">
        <f t="shared" si="12"/>
        <v>76</v>
      </c>
      <c r="AO82" s="2">
        <f>('2.1'!$B78-'2.1'!$AG$7)*('2.1'!$C78-'2.1'!AH$7)</f>
        <v>1.4986316609374859E-2</v>
      </c>
      <c r="AU82" s="2">
        <f t="shared" si="11"/>
        <v>76</v>
      </c>
      <c r="AV82" s="2">
        <f>('2.1'!$D78-'2.1'!$AU$7)*('2.1'!$E78-'2.1'!BA$7)</f>
        <v>6.3025280000000058E-4</v>
      </c>
    </row>
    <row r="83" spans="40:48" x14ac:dyDescent="0.25">
      <c r="AN83" s="2">
        <f t="shared" si="12"/>
        <v>77</v>
      </c>
      <c r="AO83" s="2">
        <f>('2.1'!$B79-'2.1'!$AG$7)*('2.1'!$C79-'2.1'!AH$7)</f>
        <v>3.7374527343748539E-3</v>
      </c>
      <c r="AU83" s="2">
        <f t="shared" si="11"/>
        <v>77</v>
      </c>
      <c r="AV83" s="2">
        <f>('2.1'!$D79-'2.1'!$AU$7)*('2.1'!$E79-'2.1'!BA$7)</f>
        <v>-1.890719999999996E-5</v>
      </c>
    </row>
    <row r="84" spans="40:48" x14ac:dyDescent="0.25">
      <c r="AN84" s="2">
        <f t="shared" si="12"/>
        <v>78</v>
      </c>
      <c r="AO84" s="2">
        <f>('2.1'!$B80-'2.1'!$AG$7)*('2.1'!$C80-'2.1'!AH$7)</f>
        <v>-9.5548676562513726E-4</v>
      </c>
      <c r="AU84" s="2">
        <f t="shared" si="11"/>
        <v>78</v>
      </c>
      <c r="AV84" s="2">
        <f>('2.1'!$D80-'2.1'!$AU$7)*('2.1'!$E80-'2.1'!BA$7)</f>
        <v>3.3373280000000032E-4</v>
      </c>
    </row>
    <row r="85" spans="40:48" x14ac:dyDescent="0.25">
      <c r="AN85" s="2">
        <f t="shared" si="12"/>
        <v>79</v>
      </c>
      <c r="AO85" s="2">
        <f>('2.1'!$B81-'2.1'!$AG$7)*('2.1'!$C81-'2.1'!AH$7)</f>
        <v>8.9516346718748613E-3</v>
      </c>
      <c r="AU85" s="2">
        <f t="shared" si="11"/>
        <v>79</v>
      </c>
      <c r="AV85" s="2">
        <f>('2.1'!$D81-'2.1'!$AU$7)*('2.1'!$E81-'2.1'!BA$7)</f>
        <v>1.0923527999999998E-3</v>
      </c>
    </row>
    <row r="86" spans="40:48" x14ac:dyDescent="0.25">
      <c r="AN86" s="2">
        <f t="shared" si="12"/>
        <v>80</v>
      </c>
      <c r="AO86" s="2">
        <f>('2.1'!$B82-'2.1'!$AG$7)*('2.1'!$C82-'2.1'!AH$7)</f>
        <v>1.0457111984374864E-2</v>
      </c>
      <c r="AU86" s="2">
        <f t="shared" si="11"/>
        <v>80</v>
      </c>
      <c r="AV86" s="2">
        <f>('2.1'!$D82-'2.1'!$AU$7)*('2.1'!$E82-'2.1'!BA$7)</f>
        <v>-4.9407199999999956E-5</v>
      </c>
    </row>
    <row r="87" spans="40:48" x14ac:dyDescent="0.25">
      <c r="AN87" s="2">
        <f t="shared" si="12"/>
        <v>81</v>
      </c>
      <c r="AO87" s="2">
        <f>('2.1'!$B83-'2.1'!$AG$7)*('2.1'!$C83-'2.1'!AH$7)</f>
        <v>-9.5306233281251505E-3</v>
      </c>
      <c r="AU87" s="2">
        <f t="shared" si="11"/>
        <v>81</v>
      </c>
      <c r="AV87" s="2">
        <f>('2.1'!$D83-'2.1'!$AU$7)*('2.1'!$E83-'2.1'!BA$7)</f>
        <v>3.2663280000000004E-4</v>
      </c>
    </row>
    <row r="88" spans="40:48" x14ac:dyDescent="0.25">
      <c r="AN88" s="2">
        <f t="shared" si="12"/>
        <v>82</v>
      </c>
      <c r="AO88" s="2">
        <f>('2.1'!$B84-'2.1'!$AG$7)*('2.1'!$C84-'2.1'!AH$7)</f>
        <v>-4.3864413906251447E-3</v>
      </c>
      <c r="AU88" s="2">
        <f t="shared" si="11"/>
        <v>82</v>
      </c>
      <c r="AV88" s="2">
        <f>('2.1'!$D84-'2.1'!$AU$7)*('2.1'!$E84-'2.1'!BA$7)</f>
        <v>3.5391279999999985E-4</v>
      </c>
    </row>
    <row r="89" spans="40:48" x14ac:dyDescent="0.25">
      <c r="AN89" s="2">
        <f t="shared" si="12"/>
        <v>83</v>
      </c>
      <c r="AO89" s="2">
        <f>('2.1'!$B85-'2.1'!$AG$7)*('2.1'!$C85-'2.1'!AH$7)</f>
        <v>1.1164854421874865E-2</v>
      </c>
      <c r="AU89" s="2">
        <f t="shared" si="11"/>
        <v>83</v>
      </c>
      <c r="AV89" s="2">
        <f>('2.1'!$D85-'2.1'!$AU$7)*('2.1'!$E85-'2.1'!BA$7)</f>
        <v>6.1511279999999985E-4</v>
      </c>
    </row>
    <row r="90" spans="40:48" x14ac:dyDescent="0.25">
      <c r="AN90" s="2">
        <f t="shared" si="12"/>
        <v>84</v>
      </c>
      <c r="AO90" s="2">
        <f>('2.1'!$B86-'2.1'!$AG$7)*('2.1'!$C86-'2.1'!AH$7)</f>
        <v>4.2701951718748564E-3</v>
      </c>
      <c r="AU90" s="2">
        <f t="shared" si="11"/>
        <v>84</v>
      </c>
      <c r="AV90" s="2">
        <f>('2.1'!$D86-'2.1'!$AU$7)*('2.1'!$E86-'2.1'!BA$7)</f>
        <v>8.6513280000000007E-4</v>
      </c>
    </row>
    <row r="91" spans="40:48" x14ac:dyDescent="0.25">
      <c r="AN91" s="2">
        <f t="shared" si="12"/>
        <v>85</v>
      </c>
      <c r="AO91" s="2">
        <f>('2.1'!$B87-'2.1'!$AG$7)*('2.1'!$C87-'2.1'!AH$7)</f>
        <v>-7.8923960156251499E-3</v>
      </c>
      <c r="AU91" s="2">
        <f t="shared" si="11"/>
        <v>85</v>
      </c>
      <c r="AV91" s="2">
        <f>('2.1'!$D87-'2.1'!$AU$7)*('2.1'!$E87-'2.1'!BA$7)</f>
        <v>4.902528E-4</v>
      </c>
    </row>
    <row r="92" spans="40:48" x14ac:dyDescent="0.25">
      <c r="AN92" s="2">
        <f t="shared" si="12"/>
        <v>86</v>
      </c>
      <c r="AO92" s="2">
        <f>('2.1'!$B88-'2.1'!$AG$7)*('2.1'!$C88-'2.1'!AH$7)</f>
        <v>-6.2241687031251497E-3</v>
      </c>
      <c r="AU92" s="2">
        <f t="shared" si="11"/>
        <v>86</v>
      </c>
      <c r="AV92" s="2">
        <f>('2.1'!$D88-'2.1'!$AU$7)*('2.1'!$E88-'2.1'!BA$7)</f>
        <v>7.7563279999999979E-4</v>
      </c>
    </row>
    <row r="93" spans="40:48" x14ac:dyDescent="0.25">
      <c r="AN93" s="2">
        <f t="shared" si="12"/>
        <v>87</v>
      </c>
      <c r="AO93" s="2">
        <f>('2.1'!$B89-'2.1'!$AG$7)*('2.1'!$C89-'2.1'!AH$7)</f>
        <v>-7.576146015625145E-3</v>
      </c>
      <c r="AU93" s="2">
        <f t="shared" si="11"/>
        <v>87</v>
      </c>
      <c r="AV93" s="2">
        <f>('2.1'!$D89-'2.1'!$AU$7)*('2.1'!$E89-'2.1'!BA$7)</f>
        <v>7.1657280000000001E-4</v>
      </c>
    </row>
    <row r="94" spans="40:48" x14ac:dyDescent="0.25">
      <c r="AN94" s="2">
        <f t="shared" si="12"/>
        <v>88</v>
      </c>
      <c r="AO94" s="2">
        <f>('2.1'!$B90-'2.1'!$AG$7)*('2.1'!$C90-'2.1'!AH$7)</f>
        <v>-5.815668703125141E-3</v>
      </c>
      <c r="AU94" s="2">
        <f t="shared" si="11"/>
        <v>88</v>
      </c>
      <c r="AV94" s="2">
        <f>('2.1'!$D90-'2.1'!$AU$7)*('2.1'!$E90-'2.1'!BA$7)</f>
        <v>9.251327999999999E-4</v>
      </c>
    </row>
    <row r="95" spans="40:48" x14ac:dyDescent="0.25">
      <c r="AN95" s="2">
        <f t="shared" si="12"/>
        <v>89</v>
      </c>
      <c r="AO95" s="2">
        <f>('2.1'!$B91-'2.1'!$AG$7)*('2.1'!$C91-'2.1'!AH$7)</f>
        <v>4.9746876093748537E-3</v>
      </c>
      <c r="AU95" s="2">
        <f t="shared" si="11"/>
        <v>89</v>
      </c>
      <c r="AV95" s="2">
        <f>('2.1'!$D91-'2.1'!$AU$7)*('2.1'!$E91-'2.1'!BA$7)</f>
        <v>1.2629280000000007E-4</v>
      </c>
    </row>
    <row r="96" spans="40:48" x14ac:dyDescent="0.25">
      <c r="AN96" s="2">
        <f t="shared" si="12"/>
        <v>90</v>
      </c>
      <c r="AO96" s="2">
        <f>('2.1'!$B92-'2.1'!$AG$7)*('2.1'!$C92-'2.1'!AH$7)</f>
        <v>1.0092111984374872E-2</v>
      </c>
      <c r="AU96" s="2">
        <f t="shared" si="11"/>
        <v>90</v>
      </c>
      <c r="AV96" s="2">
        <f>('2.1'!$D92-'2.1'!$AU$7)*('2.1'!$E92-'2.1'!BA$7)</f>
        <v>3.9665280000000021E-4</v>
      </c>
    </row>
    <row r="97" spans="40:48" x14ac:dyDescent="0.25">
      <c r="AN97" s="2">
        <f t="shared" si="12"/>
        <v>91</v>
      </c>
      <c r="AO97" s="2">
        <f>('2.1'!$B93-'2.1'!$AG$7)*('2.1'!$C93-'2.1'!AH$7)</f>
        <v>6.8231573593748674E-3</v>
      </c>
      <c r="AU97" s="2">
        <f t="shared" si="11"/>
        <v>91</v>
      </c>
      <c r="AV97" s="2">
        <f>('2.1'!$D93-'2.1'!$AU$7)*('2.1'!$E93-'2.1'!BA$7)</f>
        <v>-8.916720000000005E-5</v>
      </c>
    </row>
    <row r="98" spans="40:48" x14ac:dyDescent="0.25">
      <c r="AN98" s="2">
        <f t="shared" si="12"/>
        <v>92</v>
      </c>
      <c r="AO98" s="2">
        <f>('2.1'!$B94-'2.1'!$AG$7)*('2.1'!$C94-'2.1'!AH$7)</f>
        <v>1.8784754218748572E-3</v>
      </c>
      <c r="AU98" s="2">
        <f t="shared" si="11"/>
        <v>92</v>
      </c>
      <c r="AV98" s="2">
        <f>('2.1'!$D94-'2.1'!$AU$7)*('2.1'!$E94-'2.1'!BA$7)</f>
        <v>8.899280000000002E-5</v>
      </c>
    </row>
    <row r="99" spans="40:48" x14ac:dyDescent="0.25">
      <c r="AN99" s="2">
        <f t="shared" si="12"/>
        <v>93</v>
      </c>
      <c r="AO99" s="2">
        <f>('2.1'!$B95-'2.1'!$AG$7)*('2.1'!$C95-'2.1'!AH$7)</f>
        <v>-1.747898720312514E-2</v>
      </c>
      <c r="AU99" s="2">
        <f t="shared" si="11"/>
        <v>93</v>
      </c>
      <c r="AV99" s="2">
        <f>('2.1'!$D95-'2.1'!$AU$7)*('2.1'!$E95-'2.1'!BA$7)</f>
        <v>2.9046528E-3</v>
      </c>
    </row>
    <row r="100" spans="40:48" x14ac:dyDescent="0.25">
      <c r="AN100" s="2">
        <f t="shared" si="12"/>
        <v>94</v>
      </c>
      <c r="AO100" s="2">
        <f>('2.1'!$B96-'2.1'!$AG$7)*('2.1'!$C96-'2.1'!AH$7)</f>
        <v>-1.0289867656251477E-3</v>
      </c>
      <c r="AU100" s="2">
        <f t="shared" si="11"/>
        <v>94</v>
      </c>
      <c r="AV100" s="2">
        <f>('2.1'!$D96-'2.1'!$AU$7)*('2.1'!$E96-'2.1'!BA$7)</f>
        <v>1.0722527999999997E-3</v>
      </c>
    </row>
    <row r="101" spans="40:48" x14ac:dyDescent="0.25">
      <c r="AN101" s="2">
        <f t="shared" si="12"/>
        <v>95</v>
      </c>
      <c r="AO101" s="2">
        <f>('2.1'!$B97-'2.1'!$AG$7)*('2.1'!$C97-'2.1'!AH$7)</f>
        <v>5.4574300468748574E-3</v>
      </c>
      <c r="AU101" s="2">
        <f t="shared" si="11"/>
        <v>95</v>
      </c>
      <c r="AV101" s="2">
        <f>('2.1'!$D97-'2.1'!$AU$7)*('2.1'!$E97-'2.1'!BA$7)</f>
        <v>-1.6392720000000014E-4</v>
      </c>
    </row>
    <row r="102" spans="40:48" x14ac:dyDescent="0.25">
      <c r="AN102" s="2">
        <f t="shared" si="12"/>
        <v>96</v>
      </c>
      <c r="AO102" s="2">
        <f>('2.1'!$B98-'2.1'!$AG$7)*('2.1'!$C98-'2.1'!AH$7)</f>
        <v>4.7106876093748612E-3</v>
      </c>
      <c r="AU102" s="2">
        <f t="shared" si="11"/>
        <v>96</v>
      </c>
      <c r="AV102" s="2">
        <f>('2.1'!$D98-'2.1'!$AU$7)*('2.1'!$E98-'2.1'!BA$7)</f>
        <v>-5.3707199999999986E-5</v>
      </c>
    </row>
    <row r="103" spans="40:48" x14ac:dyDescent="0.25">
      <c r="AN103" s="2">
        <f t="shared" si="12"/>
        <v>97</v>
      </c>
      <c r="AO103" s="2">
        <f>('2.1'!$B99-'2.1'!$AG$7)*('2.1'!$C99-'2.1'!AH$7)</f>
        <v>-9.6203657656251454E-3</v>
      </c>
      <c r="AU103" s="2">
        <f t="shared" si="11"/>
        <v>97</v>
      </c>
      <c r="AV103" s="2">
        <f>('2.1'!$D99-'2.1'!$AU$7)*('2.1'!$E99-'2.1'!BA$7)</f>
        <v>4.330128000000002E-4</v>
      </c>
    </row>
    <row r="104" spans="40:48" x14ac:dyDescent="0.25">
      <c r="AN104" s="2">
        <f t="shared" si="12"/>
        <v>98</v>
      </c>
      <c r="AO104" s="2">
        <f>('2.1'!$B100-'2.1'!$AG$7)*('2.1'!$C100-'2.1'!AH$7)</f>
        <v>9.4243846718748536E-3</v>
      </c>
      <c r="AU104" s="2">
        <f t="shared" si="11"/>
        <v>98</v>
      </c>
      <c r="AV104" s="2">
        <f>('2.1'!$D100-'2.1'!$AU$7)*('2.1'!$E100-'2.1'!BA$7)</f>
        <v>1.2694927999999999E-3</v>
      </c>
    </row>
    <row r="105" spans="40:48" x14ac:dyDescent="0.25">
      <c r="AN105" s="2">
        <f t="shared" si="12"/>
        <v>99</v>
      </c>
      <c r="AO105" s="2">
        <f>('2.1'!$B101-'2.1'!$AG$7)*('2.1'!$C101-'2.1'!AH$7)</f>
        <v>9.2413846718748562E-3</v>
      </c>
      <c r="AU105" s="2">
        <f t="shared" si="11"/>
        <v>99</v>
      </c>
      <c r="AV105" s="2">
        <f>('2.1'!$D101-'2.1'!$AU$7)*('2.1'!$E101-'2.1'!BA$7)</f>
        <v>7.7279279999999996E-4</v>
      </c>
    </row>
    <row r="106" spans="40:48" x14ac:dyDescent="0.25">
      <c r="AN106" s="2">
        <f t="shared" si="12"/>
        <v>100</v>
      </c>
      <c r="AO106" s="2">
        <f>('2.1'!$B102-'2.1'!$AG$7)*('2.1'!$C102-'2.1'!AH$7)</f>
        <v>3.4812027343748644E-3</v>
      </c>
      <c r="AU106" s="2">
        <f t="shared" si="11"/>
        <v>100</v>
      </c>
      <c r="AV106" s="2">
        <f>('2.1'!$D102-'2.1'!$AU$7)*('2.1'!$E102-'2.1'!BA$7)</f>
        <v>2.3155279999999956E-4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0"/>
  <sheetViews>
    <sheetView topLeftCell="N1" zoomScaleNormal="100" workbookViewId="0">
      <selection activeCell="AI19" sqref="AI19"/>
    </sheetView>
  </sheetViews>
  <sheetFormatPr defaultRowHeight="15" x14ac:dyDescent="0.25"/>
  <cols>
    <col min="2" max="2" width="10.28515625" bestFit="1" customWidth="1"/>
    <col min="3" max="3" width="12.5703125" bestFit="1" customWidth="1"/>
    <col min="4" max="4" width="9.140625" customWidth="1"/>
    <col min="8" max="8" width="8" customWidth="1"/>
    <col min="9" max="9" width="10.28515625" bestFit="1" customWidth="1"/>
    <col min="10" max="10" width="7.140625" customWidth="1"/>
    <col min="13" max="13" width="14.28515625" customWidth="1"/>
    <col min="15" max="15" width="13.42578125" customWidth="1"/>
    <col min="16" max="16" width="10.28515625" bestFit="1" customWidth="1"/>
    <col min="17" max="17" width="14" customWidth="1"/>
    <col min="20" max="20" width="13.42578125" customWidth="1"/>
    <col min="21" max="21" width="8.7109375" customWidth="1"/>
    <col min="29" max="29" width="9" customWidth="1"/>
    <col min="31" max="31" width="10" customWidth="1"/>
    <col min="33" max="33" width="8.85546875" customWidth="1"/>
    <col min="34" max="34" width="13.28515625" customWidth="1"/>
    <col min="35" max="35" width="9.42578125" customWidth="1"/>
    <col min="38" max="38" width="13.5703125" customWidth="1"/>
  </cols>
  <sheetData>
    <row r="1" spans="1:39" ht="15.75" thickBot="1" x14ac:dyDescent="0.3">
      <c r="G1" s="30" t="s">
        <v>119</v>
      </c>
      <c r="H1" s="31">
        <v>0.1</v>
      </c>
      <c r="AF1" s="30" t="s">
        <v>120</v>
      </c>
      <c r="AG1" s="31">
        <v>0.01</v>
      </c>
    </row>
    <row r="2" spans="1:39" ht="15.75" thickBot="1" x14ac:dyDescent="0.3"/>
    <row r="3" spans="1:39" ht="15.75" thickBot="1" x14ac:dyDescent="0.3">
      <c r="E3" s="24" t="s">
        <v>44</v>
      </c>
      <c r="I3" s="24" t="s">
        <v>45</v>
      </c>
      <c r="M3" s="24" t="s">
        <v>46</v>
      </c>
      <c r="Q3" s="24" t="s">
        <v>47</v>
      </c>
      <c r="Z3" s="24" t="s">
        <v>44</v>
      </c>
      <c r="AD3" s="24" t="s">
        <v>45</v>
      </c>
      <c r="AH3" s="24" t="s">
        <v>46</v>
      </c>
      <c r="AL3" s="24" t="s">
        <v>47</v>
      </c>
    </row>
    <row r="4" spans="1:39" ht="15.75" thickBot="1" x14ac:dyDescent="0.3"/>
    <row r="5" spans="1:39" ht="15.75" thickBot="1" x14ac:dyDescent="0.3">
      <c r="E5" s="12" t="s">
        <v>122</v>
      </c>
      <c r="I5" s="12" t="s">
        <v>122</v>
      </c>
      <c r="M5" s="12" t="s">
        <v>122</v>
      </c>
      <c r="Q5" s="12" t="s">
        <v>122</v>
      </c>
      <c r="Z5" s="12" t="s">
        <v>122</v>
      </c>
      <c r="AD5" s="12" t="s">
        <v>122</v>
      </c>
      <c r="AH5" s="12" t="s">
        <v>122</v>
      </c>
      <c r="AL5" s="12" t="s">
        <v>122</v>
      </c>
    </row>
    <row r="6" spans="1:39" ht="15.75" thickBot="1" x14ac:dyDescent="0.3">
      <c r="A6" s="30" t="s">
        <v>118</v>
      </c>
      <c r="B6" s="31">
        <v>10</v>
      </c>
      <c r="E6" s="12">
        <v>1.83</v>
      </c>
      <c r="I6" s="12">
        <v>1.83</v>
      </c>
      <c r="M6" s="12">
        <v>1.83</v>
      </c>
      <c r="Q6" s="12">
        <v>1.83</v>
      </c>
      <c r="Z6" s="12">
        <v>4.78</v>
      </c>
      <c r="AD6" s="12">
        <v>4.78</v>
      </c>
      <c r="AH6" s="12">
        <v>4.78</v>
      </c>
      <c r="AL6" s="12">
        <v>4.78</v>
      </c>
    </row>
    <row r="7" spans="1:39" ht="15.75" thickBot="1" x14ac:dyDescent="0.3">
      <c r="D7" s="32">
        <f>'2.1'!H7-(SQRT('2.1'!J7/B6))*E6</f>
        <v>0.77469097232688</v>
      </c>
      <c r="E7" s="33" t="s">
        <v>121</v>
      </c>
      <c r="F7" s="34">
        <f>'2.1'!H7+(SQRT('2.1'!J7/B6))*E6</f>
        <v>0.80070902767311991</v>
      </c>
      <c r="H7" s="32">
        <f>'2.1'!H22-(SQRT('2.1'!J22/B6))*I6</f>
        <v>0.53351247010608238</v>
      </c>
      <c r="I7" s="33" t="s">
        <v>121</v>
      </c>
      <c r="J7" s="34">
        <f>'2.1'!H22+(SQRT('2.1'!J22/B6))*I6</f>
        <v>0.55708752989391741</v>
      </c>
      <c r="L7" s="32">
        <f>'2.1'!H38-(SQRT('2.1'!J38/B6))*M6</f>
        <v>0.18429090072655926</v>
      </c>
      <c r="M7" s="33" t="s">
        <v>121</v>
      </c>
      <c r="N7" s="34">
        <f>'2.1'!H38+(SQRT('2.1'!J38/B6))*M6</f>
        <v>0.2143090992734408</v>
      </c>
      <c r="P7" s="32">
        <f>'2.1'!H54-(SQRT('2.1'!J54/B6))*Q6</f>
        <v>5.6448590562186783E-2</v>
      </c>
      <c r="Q7" s="33" t="s">
        <v>121</v>
      </c>
      <c r="R7" s="34">
        <f>'2.1'!H54+(SQRT('2.1'!J54/B6))*Q6</f>
        <v>7.9551409437813192E-2</v>
      </c>
      <c r="Y7" s="32">
        <f>'2.1'!H7-(SQRT('2.1'!J7/B6))*Z6</f>
        <v>0.75372013536747906</v>
      </c>
      <c r="Z7" s="33" t="s">
        <v>121</v>
      </c>
      <c r="AA7" s="34">
        <f>'2.1'!H7+(SQRT('2.1'!J7/B6))*Z6</f>
        <v>0.82167986463252085</v>
      </c>
      <c r="AC7" s="32">
        <f>'2.1'!H22-(SQRT('2.1'!J22/B6))*AD6</f>
        <v>0.51451071426616068</v>
      </c>
      <c r="AD7" s="33" t="s">
        <v>121</v>
      </c>
      <c r="AE7" s="34">
        <f>'2.1'!H22+(SQRT('2.1'!J22/B6))*AD6</f>
        <v>0.57608928573383911</v>
      </c>
      <c r="AG7" s="32">
        <f>'2.1'!H38-(SQRT('2.1'!J38/B6))*AH6</f>
        <v>0.1600959046300291</v>
      </c>
      <c r="AH7" s="33" t="s">
        <v>121</v>
      </c>
      <c r="AI7" s="34">
        <f>'2.1'!H38+(SQRT('2.1'!J38/B6))*AH6</f>
        <v>0.23850409536997097</v>
      </c>
      <c r="AK7" s="32">
        <f>'2.1'!H54-(SQRT('2.1'!J54/B6))*AL6</f>
        <v>3.7827466058608122E-2</v>
      </c>
      <c r="AL7" s="33" t="s">
        <v>121</v>
      </c>
      <c r="AM7" s="34">
        <f>'2.1'!H54+(SQRT('2.1'!J54/B6))*AL6</f>
        <v>9.817253394139186E-2</v>
      </c>
    </row>
    <row r="10" spans="1:39" ht="15.75" thickBot="1" x14ac:dyDescent="0.3"/>
    <row r="11" spans="1:39" ht="15.75" thickBot="1" x14ac:dyDescent="0.3">
      <c r="E11" s="12" t="s">
        <v>122</v>
      </c>
      <c r="I11" s="12" t="s">
        <v>122</v>
      </c>
      <c r="M11" s="12" t="s">
        <v>122</v>
      </c>
      <c r="Q11" s="12" t="s">
        <v>122</v>
      </c>
      <c r="Z11" s="12" t="s">
        <v>122</v>
      </c>
      <c r="AD11" s="12" t="s">
        <v>122</v>
      </c>
      <c r="AH11" s="12" t="s">
        <v>122</v>
      </c>
      <c r="AL11" s="12" t="s">
        <v>122</v>
      </c>
    </row>
    <row r="12" spans="1:39" ht="15.75" thickBot="1" x14ac:dyDescent="0.3">
      <c r="A12" s="30" t="s">
        <v>118</v>
      </c>
      <c r="B12" s="31">
        <v>25</v>
      </c>
      <c r="E12" s="12">
        <v>1.71</v>
      </c>
      <c r="I12" s="12">
        <v>1.71</v>
      </c>
      <c r="M12" s="12">
        <v>1.71</v>
      </c>
      <c r="Q12" s="12">
        <v>1.71</v>
      </c>
      <c r="Z12" s="12">
        <v>3.74</v>
      </c>
      <c r="AD12" s="12">
        <v>3.74</v>
      </c>
      <c r="AH12" s="12">
        <v>3.74</v>
      </c>
      <c r="AL12" s="12">
        <v>3.74</v>
      </c>
    </row>
    <row r="13" spans="1:39" ht="15.75" thickBot="1" x14ac:dyDescent="0.3">
      <c r="D13" s="32">
        <f>'2.1'!U7-(SQRT('2.1'!W7/B12))*E12</f>
        <v>0.77760199237683481</v>
      </c>
      <c r="E13" s="33" t="s">
        <v>121</v>
      </c>
      <c r="F13" s="34">
        <f>'2.1'!U7+(SQRT('2.1'!W7/B12))*E12</f>
        <v>0.79159800762316512</v>
      </c>
      <c r="H13" s="32">
        <f>'2.1'!O37-(SQRT('2.1'!Q37/B12))*I12</f>
        <v>0.54862680877688075</v>
      </c>
      <c r="I13" s="33" t="s">
        <v>121</v>
      </c>
      <c r="J13" s="34">
        <f>'2.1'!O37+(SQRT('2.1'!Q37/B12))*I12</f>
        <v>0.56905319122311926</v>
      </c>
      <c r="L13" s="32">
        <f>'2.1'!O67-(SQRT('2.1'!Q67/B12))*M12</f>
        <v>0.19441505652871177</v>
      </c>
      <c r="M13" s="33" t="s">
        <v>121</v>
      </c>
      <c r="N13" s="34">
        <f>'2.1'!O67+(SQRT('2.1'!Q67/B12))*M12</f>
        <v>0.22430494347128821</v>
      </c>
      <c r="P13" s="32">
        <f>'2.1'!O97-(SQRT('2.1'!Q97/B12))*Q12</f>
        <v>6.7750985361169011E-2</v>
      </c>
      <c r="Q13" s="33" t="s">
        <v>121</v>
      </c>
      <c r="R13" s="34">
        <f>'2.1'!O97+(SQRT('2.1'!Q97/B12))*Q12</f>
        <v>9.3529014638831023E-2</v>
      </c>
      <c r="Y13" s="32">
        <f>'2.1'!U7-(SQRT('2.1'!W7/B12))*Z12</f>
        <v>0.76929441607565041</v>
      </c>
      <c r="Z13" s="33" t="s">
        <v>121</v>
      </c>
      <c r="AA13" s="34">
        <f>'2.1'!U7+(SQRT('2.1'!W7/B12))*Z12</f>
        <v>0.79990558392434952</v>
      </c>
      <c r="AC13" s="32">
        <f>'2.1'!O37-(SQRT('2.1'!Q37/B12))*AD12</f>
        <v>0.53650237709095561</v>
      </c>
      <c r="AD13" s="33" t="s">
        <v>121</v>
      </c>
      <c r="AE13" s="34">
        <f>'2.1'!O37+(SQRT('2.1'!Q37/B12))*AD12</f>
        <v>0.5811776229090444</v>
      </c>
      <c r="AG13" s="32">
        <f>'2.1'!O67-(SQRT('2.1'!Q67/B12))*AH12</f>
        <v>0.17667339848969713</v>
      </c>
      <c r="AH13" s="33" t="s">
        <v>121</v>
      </c>
      <c r="AI13" s="34">
        <f>'2.1'!O67+(SQRT('2.1'!Q67/B12))*AH12</f>
        <v>0.24204660151030286</v>
      </c>
      <c r="AK13" s="32">
        <f>'2.1'!O97-(SQRT('2.1'!Q97/B12))*AL12</f>
        <v>5.2449991374720499E-2</v>
      </c>
      <c r="AL13" s="33" t="s">
        <v>121</v>
      </c>
      <c r="AM13" s="34">
        <f>'2.1'!O97+(SQRT('2.1'!Q97/B12))*AL12</f>
        <v>0.10883000862527953</v>
      </c>
    </row>
    <row r="16" spans="1:39" ht="15.75" thickBot="1" x14ac:dyDescent="0.3"/>
    <row r="17" spans="1:39" ht="15.75" thickBot="1" x14ac:dyDescent="0.3">
      <c r="E17" s="12" t="s">
        <v>122</v>
      </c>
      <c r="I17" s="12" t="s">
        <v>122</v>
      </c>
      <c r="M17" s="12" t="s">
        <v>122</v>
      </c>
      <c r="Q17" s="12" t="s">
        <v>122</v>
      </c>
      <c r="Z17" s="12" t="s">
        <v>122</v>
      </c>
      <c r="AD17" s="12" t="s">
        <v>122</v>
      </c>
      <c r="AH17" s="12" t="s">
        <v>122</v>
      </c>
      <c r="AL17" s="12" t="s">
        <v>122</v>
      </c>
    </row>
    <row r="18" spans="1:39" ht="15.75" thickBot="1" x14ac:dyDescent="0.3">
      <c r="A18" s="30" t="s">
        <v>118</v>
      </c>
      <c r="B18" s="31">
        <v>60</v>
      </c>
      <c r="E18" s="12">
        <v>1.67</v>
      </c>
      <c r="I18" s="12">
        <v>1.67</v>
      </c>
      <c r="M18" s="12">
        <v>1.67</v>
      </c>
      <c r="Q18" s="12">
        <v>1.67</v>
      </c>
      <c r="Z18" s="12">
        <v>3.46</v>
      </c>
      <c r="AD18" s="12">
        <v>3.46</v>
      </c>
      <c r="AH18" s="12">
        <v>3.46</v>
      </c>
      <c r="AL18" s="12">
        <v>3.46</v>
      </c>
    </row>
    <row r="19" spans="1:39" ht="15.75" thickBot="1" x14ac:dyDescent="0.3">
      <c r="D19" s="32">
        <f>B31-(SQRT(D31/B18))*E18</f>
        <v>0.7787790693340243</v>
      </c>
      <c r="E19" s="33" t="s">
        <v>121</v>
      </c>
      <c r="F19" s="34">
        <f>B31+(SQRT(D31/B18))*E18</f>
        <v>0.78785426399930858</v>
      </c>
      <c r="H19" s="32">
        <f>H31-(SQRT(J31/B18))*I18</f>
        <v>0.55466639079219826</v>
      </c>
      <c r="I19" s="33" t="s">
        <v>121</v>
      </c>
      <c r="J19" s="34">
        <f>H31+(SQRT(J31/B18))*I18</f>
        <v>0.56746694254113517</v>
      </c>
      <c r="L19" s="32">
        <f>N31-(SQRT(P31/B18))*M18</f>
        <v>0.19750284228728865</v>
      </c>
      <c r="M19" s="33" t="s">
        <v>121</v>
      </c>
      <c r="N19" s="34">
        <f>N31+(SQRT(P31/B18))*M18</f>
        <v>0.21809715771271143</v>
      </c>
      <c r="P19" s="32">
        <f>S31-(SQRT(U31/B18))*Q18</f>
        <v>6.6288616132283679E-2</v>
      </c>
      <c r="Q19" s="33" t="s">
        <v>121</v>
      </c>
      <c r="R19" s="34">
        <f>S31+(SQRT(U31/B18))*Q18</f>
        <v>8.2678050534382957E-2</v>
      </c>
      <c r="Y19" s="32">
        <f>B31-(SQRT(D31/B18))*Z18</f>
        <v>0.77391541710322809</v>
      </c>
      <c r="Z19" s="33" t="s">
        <v>121</v>
      </c>
      <c r="AA19" s="34">
        <f>B31+(SQRT(D31/B18))*Z18</f>
        <v>0.79271791623010479</v>
      </c>
      <c r="AC19" s="32">
        <f>H31-(SQRT(J31/B18))*AD18</f>
        <v>0.54780621485489367</v>
      </c>
      <c r="AD19" s="33" t="s">
        <v>121</v>
      </c>
      <c r="AE19" s="34">
        <f>H31+(SQRT(J31/B18))*AD18</f>
        <v>0.57432711847843976</v>
      </c>
      <c r="AG19" s="32">
        <f>N31-(SQRT(P31/B18))*AH18</f>
        <v>0.18646576905031054</v>
      </c>
      <c r="AH19" s="33" t="s">
        <v>121</v>
      </c>
      <c r="AI19" s="34">
        <f>N31+(SQRT(P31/B18))*AH18</f>
        <v>0.22913423094968954</v>
      </c>
      <c r="AK19" s="32">
        <f>S31-(SQRT(U31/B18))*AL18</f>
        <v>5.7505056976667586E-2</v>
      </c>
      <c r="AL19" s="33" t="s">
        <v>121</v>
      </c>
      <c r="AM19" s="34">
        <f>S31+(SQRT(U31/B18))*AL18</f>
        <v>9.1461609689999057E-2</v>
      </c>
    </row>
    <row r="20" spans="1:39" x14ac:dyDescent="0.25">
      <c r="AH20" s="28"/>
      <c r="AL20" s="28"/>
    </row>
    <row r="25" spans="1:39" ht="15.75" thickBot="1" x14ac:dyDescent="0.3"/>
    <row r="26" spans="1:39" ht="15.75" thickBot="1" x14ac:dyDescent="0.3">
      <c r="F26" s="25" t="s">
        <v>33</v>
      </c>
      <c r="G26" s="26">
        <v>60</v>
      </c>
    </row>
    <row r="27" spans="1:39" ht="15.75" thickBot="1" x14ac:dyDescent="0.3"/>
    <row r="28" spans="1:39" ht="15.75" thickBot="1" x14ac:dyDescent="0.3">
      <c r="C28" s="24" t="s">
        <v>44</v>
      </c>
      <c r="I28" s="24" t="s">
        <v>45</v>
      </c>
      <c r="O28" s="24" t="s">
        <v>46</v>
      </c>
      <c r="T28" s="24" t="s">
        <v>47</v>
      </c>
    </row>
    <row r="29" spans="1:39" ht="15.75" thickBot="1" x14ac:dyDescent="0.3"/>
    <row r="30" spans="1:39" ht="15.75" thickBot="1" x14ac:dyDescent="0.3">
      <c r="A30" s="1" t="s">
        <v>7</v>
      </c>
      <c r="B30" s="1" t="s">
        <v>34</v>
      </c>
      <c r="C30" s="1" t="s">
        <v>35</v>
      </c>
      <c r="D30" s="1" t="s">
        <v>37</v>
      </c>
      <c r="G30" s="1" t="s">
        <v>7</v>
      </c>
      <c r="H30" s="1" t="s">
        <v>34</v>
      </c>
      <c r="I30" s="1" t="s">
        <v>35</v>
      </c>
      <c r="J30" s="1" t="s">
        <v>37</v>
      </c>
      <c r="M30" s="1" t="s">
        <v>7</v>
      </c>
      <c r="N30" s="1" t="s">
        <v>34</v>
      </c>
      <c r="O30" s="1" t="s">
        <v>35</v>
      </c>
      <c r="P30" s="1" t="s">
        <v>37</v>
      </c>
      <c r="R30" s="1" t="s">
        <v>7</v>
      </c>
      <c r="S30" s="1" t="s">
        <v>34</v>
      </c>
      <c r="T30" s="1" t="s">
        <v>35</v>
      </c>
      <c r="U30" s="1" t="s">
        <v>37</v>
      </c>
    </row>
    <row r="31" spans="1:39" x14ac:dyDescent="0.25">
      <c r="A31" s="3">
        <v>1</v>
      </c>
      <c r="B31" s="3">
        <f>SUM('2.1'!B3:B62)/G26</f>
        <v>0.78331666666666644</v>
      </c>
      <c r="C31" s="3">
        <f>('2.1'!B3-$B$31)^2</f>
        <v>5.3669444444432626E-6</v>
      </c>
      <c r="D31" s="3">
        <f>SUM(C31:C90)/(G26-1)</f>
        <v>4.4296581920903982E-4</v>
      </c>
      <c r="G31" s="3">
        <v>1</v>
      </c>
      <c r="H31" s="3">
        <f>SUM('2.1'!C3:C62)/G26</f>
        <v>0.56106666666666671</v>
      </c>
      <c r="I31" s="3">
        <f>('2.1'!C3-$H$31)^2</f>
        <v>2.5387111111110824E-4</v>
      </c>
      <c r="J31" s="3">
        <f>SUM(I31:I90)/(G26-1)</f>
        <v>8.812836158192083E-4</v>
      </c>
      <c r="M31" s="3">
        <v>1</v>
      </c>
      <c r="N31" s="3">
        <f>SUM('2.1'!D3:D62)/G26</f>
        <v>0.20780000000000004</v>
      </c>
      <c r="O31" s="3">
        <f>('2.1'!D3-$N$31)^2</f>
        <v>4.6240000000000384E-5</v>
      </c>
      <c r="P31" s="3">
        <f>SUM(O31:O90)/(G26-1)</f>
        <v>2.2811457627118646E-3</v>
      </c>
      <c r="R31" s="3">
        <v>1</v>
      </c>
      <c r="S31" s="3">
        <f>SUM('2.1'!E3:E62)/G26</f>
        <v>7.4483333333333318E-2</v>
      </c>
      <c r="T31" s="3">
        <f>('2.1'!E3-$S$31)^2</f>
        <v>2.7170027777777717E-4</v>
      </c>
      <c r="U31" s="3">
        <f>SUM(T31:T90)/(G26-1)</f>
        <v>1.4447285310734469E-3</v>
      </c>
    </row>
    <row r="32" spans="1:39" x14ac:dyDescent="0.25">
      <c r="A32" s="2">
        <f>A31+1</f>
        <v>2</v>
      </c>
      <c r="C32" s="3">
        <f>('2.1'!B4-$B$31)^2</f>
        <v>7.1200027777779281E-4</v>
      </c>
      <c r="G32" s="2">
        <f>G31+1</f>
        <v>2</v>
      </c>
      <c r="I32" s="3">
        <f>('2.1'!C4-$H$31)^2</f>
        <v>3.6804444444444418E-5</v>
      </c>
      <c r="M32" s="2">
        <f>M31+1</f>
        <v>2</v>
      </c>
      <c r="O32" s="3">
        <f>('2.1'!D4-$N$31)^2</f>
        <v>1.254399999999991E-4</v>
      </c>
      <c r="R32" s="2">
        <f>R31+1</f>
        <v>2</v>
      </c>
      <c r="T32" s="3">
        <f>('2.1'!E4-$S$31)^2</f>
        <v>8.1320027777777835E-4</v>
      </c>
    </row>
    <row r="33" spans="1:20" x14ac:dyDescent="0.25">
      <c r="A33" s="2">
        <f t="shared" ref="A33:A39" si="0">A32+1</f>
        <v>3</v>
      </c>
      <c r="C33" s="3">
        <f>('2.1'!B5-$B$31)^2</f>
        <v>9.3766944444449591E-5</v>
      </c>
      <c r="G33" s="2">
        <f t="shared" ref="G33:G39" si="1">G32+1</f>
        <v>3</v>
      </c>
      <c r="I33" s="3">
        <f>('2.1'!C5-$H$31)^2</f>
        <v>8.4487111111111214E-4</v>
      </c>
      <c r="M33" s="2">
        <f t="shared" ref="M33:M39" si="2">M32+1</f>
        <v>3</v>
      </c>
      <c r="O33" s="3">
        <f>('2.1'!D5-$N$31)^2</f>
        <v>1.7472400000000025E-3</v>
      </c>
      <c r="R33" s="2">
        <f t="shared" ref="R33:R39" si="3">R32+1</f>
        <v>3</v>
      </c>
      <c r="T33" s="3">
        <f>('2.1'!E5-$S$31)^2</f>
        <v>6.4940027777777686E-4</v>
      </c>
    </row>
    <row r="34" spans="1:20" x14ac:dyDescent="0.25">
      <c r="A34" s="2">
        <f t="shared" si="0"/>
        <v>4</v>
      </c>
      <c r="C34" s="3">
        <f>('2.1'!B6-$B$31)^2</f>
        <v>2.1560027777778573E-4</v>
      </c>
      <c r="G34" s="2">
        <f t="shared" si="1"/>
        <v>4</v>
      </c>
      <c r="I34" s="3">
        <f>('2.1'!C6-$H$31)^2</f>
        <v>6.7947111111111192E-4</v>
      </c>
      <c r="M34" s="2">
        <f t="shared" si="2"/>
        <v>4</v>
      </c>
      <c r="O34" s="3">
        <f>('2.1'!D6-$N$31)^2</f>
        <v>1.2110400000000037E-3</v>
      </c>
      <c r="R34" s="2">
        <f t="shared" si="3"/>
        <v>4</v>
      </c>
      <c r="T34" s="3">
        <f>('2.1'!E6-$S$31)^2</f>
        <v>1.1211336111111099E-3</v>
      </c>
    </row>
    <row r="35" spans="1:20" x14ac:dyDescent="0.25">
      <c r="A35" s="2">
        <f t="shared" si="0"/>
        <v>5</v>
      </c>
      <c r="C35" s="3">
        <f>('2.1'!B7-$B$31)^2</f>
        <v>1.1413361111111682E-4</v>
      </c>
      <c r="G35" s="2">
        <f t="shared" si="1"/>
        <v>5</v>
      </c>
      <c r="I35" s="3">
        <f>('2.1'!C7-$H$31)^2</f>
        <v>1.3008044444444463E-3</v>
      </c>
      <c r="M35" s="2">
        <f t="shared" si="2"/>
        <v>5</v>
      </c>
      <c r="O35" s="3">
        <f>('2.1'!D7-$N$31)^2</f>
        <v>2.1904000000000105E-4</v>
      </c>
      <c r="R35" s="2">
        <f t="shared" si="3"/>
        <v>5</v>
      </c>
      <c r="T35" s="3">
        <f>('2.1'!E7-$S$31)^2</f>
        <v>5.514669444444439E-4</v>
      </c>
    </row>
    <row r="36" spans="1:20" x14ac:dyDescent="0.25">
      <c r="A36" s="2">
        <f t="shared" si="0"/>
        <v>6</v>
      </c>
      <c r="C36" s="3">
        <f>('2.1'!B8-$B$31)^2</f>
        <v>1.7375002777777931E-3</v>
      </c>
      <c r="G36" s="2">
        <f t="shared" si="1"/>
        <v>6</v>
      </c>
      <c r="I36" s="3">
        <f>('2.1'!C8-$H$31)^2</f>
        <v>1.6727111111110874E-4</v>
      </c>
      <c r="M36" s="2">
        <f t="shared" si="2"/>
        <v>6</v>
      </c>
      <c r="O36" s="3">
        <f>('2.1'!D8-$N$31)^2</f>
        <v>1.1696399999999967E-3</v>
      </c>
      <c r="R36" s="2">
        <f t="shared" si="3"/>
        <v>6</v>
      </c>
      <c r="T36" s="3">
        <f>('2.1'!E8-$S$31)^2</f>
        <v>7.253361111111144E-5</v>
      </c>
    </row>
    <row r="37" spans="1:20" x14ac:dyDescent="0.25">
      <c r="A37" s="2">
        <f t="shared" si="0"/>
        <v>7</v>
      </c>
      <c r="C37" s="3">
        <f>('2.1'!B9-$B$31)^2</f>
        <v>6.4093361111109922E-4</v>
      </c>
      <c r="G37" s="2">
        <f t="shared" si="1"/>
        <v>7</v>
      </c>
      <c r="I37" s="3">
        <f>('2.1'!C9-$H$31)^2</f>
        <v>1.2296711111111128E-3</v>
      </c>
      <c r="M37" s="2">
        <f t="shared" si="2"/>
        <v>7</v>
      </c>
      <c r="O37" s="3">
        <f>('2.1'!D9-$N$31)^2</f>
        <v>1.6646400000000026E-3</v>
      </c>
      <c r="R37" s="2">
        <f t="shared" si="3"/>
        <v>7</v>
      </c>
      <c r="T37" s="3">
        <f>('2.1'!E9-$S$31)^2</f>
        <v>2.7170027777777717E-4</v>
      </c>
    </row>
    <row r="38" spans="1:20" x14ac:dyDescent="0.25">
      <c r="A38" s="2">
        <f t="shared" si="0"/>
        <v>8</v>
      </c>
      <c r="C38" s="3">
        <f>('2.1'!B10-$B$31)^2</f>
        <v>3.2300277777780757E-5</v>
      </c>
      <c r="G38" s="2">
        <f t="shared" si="1"/>
        <v>8</v>
      </c>
      <c r="I38" s="3">
        <f>('2.1'!C10-$H$31)^2</f>
        <v>1.5471111111110325E-5</v>
      </c>
      <c r="M38" s="2">
        <f t="shared" si="2"/>
        <v>8</v>
      </c>
      <c r="O38" s="3">
        <f>('2.1'!D10-$N$31)^2</f>
        <v>4.9283999999999862E-4</v>
      </c>
      <c r="R38" s="2">
        <f t="shared" si="3"/>
        <v>8</v>
      </c>
      <c r="T38" s="3">
        <f>('2.1'!E10-$S$31)^2</f>
        <v>5.6500277777778058E-5</v>
      </c>
    </row>
    <row r="39" spans="1:20" x14ac:dyDescent="0.25">
      <c r="A39" s="2">
        <f t="shared" si="0"/>
        <v>9</v>
      </c>
      <c r="C39" s="3">
        <f>('2.1'!B11-$B$31)^2</f>
        <v>1.1000277777776092E-5</v>
      </c>
      <c r="G39" s="2">
        <f t="shared" si="1"/>
        <v>9</v>
      </c>
      <c r="I39" s="3">
        <f>('2.1'!C11-$H$31)^2</f>
        <v>9.0400444444444557E-4</v>
      </c>
      <c r="M39" s="2">
        <f t="shared" si="2"/>
        <v>9</v>
      </c>
      <c r="O39" s="3">
        <f>('2.1'!D11-$N$31)^2</f>
        <v>7.7440000000000532E-5</v>
      </c>
      <c r="R39" s="2">
        <f t="shared" si="3"/>
        <v>9</v>
      </c>
      <c r="T39" s="3">
        <f>('2.1'!E11-$S$31)^2</f>
        <v>4.2033611111110848E-5</v>
      </c>
    </row>
    <row r="40" spans="1:20" x14ac:dyDescent="0.25">
      <c r="A40" s="2">
        <f>A39+1</f>
        <v>10</v>
      </c>
      <c r="C40" s="3">
        <f>('2.1'!B12-$B$31)^2</f>
        <v>1.1776336111110955E-3</v>
      </c>
      <c r="G40" s="2">
        <f>G39+1</f>
        <v>10</v>
      </c>
      <c r="I40" s="3">
        <f>('2.1'!C12-$H$31)^2</f>
        <v>7.8773777777777876E-4</v>
      </c>
      <c r="M40" s="2">
        <f>M39+1</f>
        <v>10</v>
      </c>
      <c r="O40" s="3">
        <f>('2.1'!D12-$N$31)^2</f>
        <v>2.3040000000000254E-5</v>
      </c>
      <c r="R40" s="2">
        <f>R39+1</f>
        <v>10</v>
      </c>
      <c r="T40" s="3">
        <f>('2.1'!E12-$S$31)^2</f>
        <v>1.5666694444444468E-4</v>
      </c>
    </row>
    <row r="41" spans="1:20" x14ac:dyDescent="0.25">
      <c r="A41" s="2">
        <f t="shared" ref="A41:A49" si="4">A40+1</f>
        <v>11</v>
      </c>
      <c r="C41" s="3">
        <f>('2.1'!B13-$B$31)^2</f>
        <v>6.5963361111112553E-4</v>
      </c>
      <c r="G41" s="2">
        <f t="shared" ref="G41:G49" si="5">G40+1</f>
        <v>11</v>
      </c>
      <c r="I41" s="3">
        <f>('2.1'!C13-$H$31)^2</f>
        <v>3.4731377777777717E-3</v>
      </c>
      <c r="M41" s="2">
        <f t="shared" ref="M41:M49" si="6">M40+1</f>
        <v>11</v>
      </c>
      <c r="O41" s="3">
        <f>('2.1'!D13-$N$31)^2</f>
        <v>1.5178239999999994E-2</v>
      </c>
      <c r="R41" s="2">
        <f t="shared" ref="R41:R49" si="7">R40+1</f>
        <v>11</v>
      </c>
      <c r="T41" s="3">
        <f>('2.1'!E13-$S$31)^2</f>
        <v>1.5010333611111117E-2</v>
      </c>
    </row>
    <row r="42" spans="1:20" x14ac:dyDescent="0.25">
      <c r="A42" s="2">
        <f t="shared" si="4"/>
        <v>12</v>
      </c>
      <c r="C42" s="3">
        <f>('2.1'!B14-$B$31)^2</f>
        <v>2.7833361111112017E-4</v>
      </c>
      <c r="G42" s="2">
        <f t="shared" si="5"/>
        <v>12</v>
      </c>
      <c r="I42" s="3">
        <f>('2.1'!C14-$H$31)^2</f>
        <v>2.5387111111110824E-4</v>
      </c>
      <c r="M42" s="2">
        <f t="shared" si="6"/>
        <v>12</v>
      </c>
      <c r="O42" s="3">
        <f>('2.1'!D14-$N$31)^2</f>
        <v>1.3104399999999967E-3</v>
      </c>
      <c r="R42" s="2">
        <f t="shared" si="7"/>
        <v>12</v>
      </c>
      <c r="T42" s="3">
        <f>('2.1'!E14-$S$31)^2</f>
        <v>6.4829336111111137E-3</v>
      </c>
    </row>
    <row r="43" spans="1:20" x14ac:dyDescent="0.25">
      <c r="A43" s="2">
        <f t="shared" si="4"/>
        <v>13</v>
      </c>
      <c r="C43" s="3">
        <f>('2.1'!B15-$B$31)^2</f>
        <v>4.669444444447968E-7</v>
      </c>
      <c r="G43" s="2">
        <f t="shared" si="5"/>
        <v>13</v>
      </c>
      <c r="I43" s="3">
        <f>('2.1'!C15-$H$31)^2</f>
        <v>1.60533777777778E-3</v>
      </c>
      <c r="M43" s="2">
        <f t="shared" si="6"/>
        <v>13</v>
      </c>
      <c r="O43" s="3">
        <f>('2.1'!D15-$N$31)^2</f>
        <v>2.1904000000000105E-4</v>
      </c>
      <c r="R43" s="2">
        <f t="shared" si="7"/>
        <v>13</v>
      </c>
      <c r="T43" s="3">
        <f>('2.1'!E15-$S$31)^2</f>
        <v>3.8090027777777836E-4</v>
      </c>
    </row>
    <row r="44" spans="1:20" x14ac:dyDescent="0.25">
      <c r="A44" s="2">
        <f t="shared" si="4"/>
        <v>14</v>
      </c>
      <c r="C44" s="3">
        <f>('2.1'!B16-$B$31)^2</f>
        <v>6.9166944444440292E-5</v>
      </c>
      <c r="G44" s="2">
        <f t="shared" si="5"/>
        <v>14</v>
      </c>
      <c r="I44" s="3">
        <f>('2.1'!C16-$H$31)^2</f>
        <v>3.6804444444444418E-5</v>
      </c>
      <c r="M44" s="2">
        <f t="shared" si="6"/>
        <v>14</v>
      </c>
      <c r="O44" s="3">
        <f>('2.1'!D16-$N$31)^2</f>
        <v>2.2848400000000037E-3</v>
      </c>
      <c r="R44" s="2">
        <f t="shared" si="7"/>
        <v>14</v>
      </c>
      <c r="T44" s="3">
        <f>('2.1'!E16-$S$31)^2</f>
        <v>8.1130027777777695E-4</v>
      </c>
    </row>
    <row r="45" spans="1:20" x14ac:dyDescent="0.25">
      <c r="A45" s="2">
        <f t="shared" si="4"/>
        <v>15</v>
      </c>
      <c r="C45" s="3">
        <f>('2.1'!B17-$B$31)^2</f>
        <v>1.3566944444446364E-5</v>
      </c>
      <c r="G45" s="2">
        <f t="shared" si="5"/>
        <v>15</v>
      </c>
      <c r="I45" s="3">
        <f>('2.1'!C17-$H$31)^2</f>
        <v>4.8071111111109762E-5</v>
      </c>
      <c r="M45" s="2">
        <f t="shared" si="6"/>
        <v>15</v>
      </c>
      <c r="O45" s="3">
        <f>('2.1'!D17-$N$31)^2</f>
        <v>1.1664000000000069E-4</v>
      </c>
      <c r="R45" s="2">
        <f t="shared" si="7"/>
        <v>15</v>
      </c>
      <c r="T45" s="3">
        <f>('2.1'!E17-$S$31)^2</f>
        <v>2.7170027777777717E-4</v>
      </c>
    </row>
    <row r="46" spans="1:20" x14ac:dyDescent="0.25">
      <c r="A46" s="2">
        <f t="shared" si="4"/>
        <v>16</v>
      </c>
      <c r="C46" s="3">
        <f>('2.1'!B18-$B$31)^2</f>
        <v>1.1413361111111682E-4</v>
      </c>
      <c r="G46" s="2">
        <f t="shared" si="5"/>
        <v>16</v>
      </c>
      <c r="I46" s="3">
        <f>('2.1'!C18-$H$31)^2</f>
        <v>3.9733777777777436E-4</v>
      </c>
      <c r="M46" s="2">
        <f t="shared" si="6"/>
        <v>16</v>
      </c>
      <c r="O46" s="3">
        <f>('2.1'!D18-$N$31)^2</f>
        <v>1.254399999999991E-4</v>
      </c>
      <c r="R46" s="2">
        <f t="shared" si="7"/>
        <v>16</v>
      </c>
      <c r="T46" s="3">
        <f>('2.1'!E18-$S$31)^2</f>
        <v>8.9933611111110779E-5</v>
      </c>
    </row>
    <row r="47" spans="1:20" x14ac:dyDescent="0.25">
      <c r="A47" s="2">
        <f t="shared" si="4"/>
        <v>17</v>
      </c>
      <c r="C47" s="3">
        <f>('2.1'!B19-$B$31)^2</f>
        <v>1.3650027777778402E-4</v>
      </c>
      <c r="G47" s="2">
        <f t="shared" si="5"/>
        <v>17</v>
      </c>
      <c r="I47" s="3">
        <f>('2.1'!C19-$H$31)^2</f>
        <v>8.6044444444438512E-6</v>
      </c>
      <c r="M47" s="2">
        <f t="shared" si="6"/>
        <v>17</v>
      </c>
      <c r="O47" s="3">
        <f>('2.1'!D19-$N$31)^2</f>
        <v>2.7039999999999528E-5</v>
      </c>
      <c r="R47" s="2">
        <f t="shared" si="7"/>
        <v>17</v>
      </c>
      <c r="T47" s="3">
        <f>('2.1'!E19-$S$31)^2</f>
        <v>2.0400277777777923E-5</v>
      </c>
    </row>
    <row r="48" spans="1:20" x14ac:dyDescent="0.25">
      <c r="A48" s="2">
        <f t="shared" si="4"/>
        <v>18</v>
      </c>
      <c r="C48" s="3">
        <f>('2.1'!B20-$B$31)^2</f>
        <v>3.490669444444547E-4</v>
      </c>
      <c r="G48" s="2">
        <f t="shared" si="5"/>
        <v>18</v>
      </c>
      <c r="I48" s="3">
        <f>('2.1'!C20-$H$31)^2</f>
        <v>2.5387111111110824E-4</v>
      </c>
      <c r="M48" s="2">
        <f t="shared" si="6"/>
        <v>18</v>
      </c>
      <c r="O48" s="3">
        <f>('2.1'!D20-$N$31)^2</f>
        <v>3.8439999999999449E-5</v>
      </c>
      <c r="R48" s="2">
        <f t="shared" si="7"/>
        <v>18</v>
      </c>
      <c r="T48" s="3">
        <f>('2.1'!E20-$S$31)^2</f>
        <v>2.6694444444445736E-7</v>
      </c>
    </row>
    <row r="49" spans="1:20" x14ac:dyDescent="0.25">
      <c r="A49" s="2">
        <f t="shared" si="4"/>
        <v>19</v>
      </c>
      <c r="C49" s="3">
        <f>('2.1'!B21-$B$31)^2</f>
        <v>3.3550027777776896E-4</v>
      </c>
      <c r="G49" s="2">
        <f t="shared" si="5"/>
        <v>19</v>
      </c>
      <c r="I49" s="3">
        <f>('2.1'!C21-$H$31)^2</f>
        <v>2.5671111111111081E-5</v>
      </c>
      <c r="M49" s="2">
        <f t="shared" si="6"/>
        <v>19</v>
      </c>
      <c r="O49" s="3">
        <f>('2.1'!D21-$N$31)^2</f>
        <v>1.1664000000000069E-4</v>
      </c>
      <c r="R49" s="2">
        <f t="shared" si="7"/>
        <v>19</v>
      </c>
      <c r="T49" s="3">
        <f>('2.1'!E21-$S$31)^2</f>
        <v>1.0990027777777743E-4</v>
      </c>
    </row>
    <row r="50" spans="1:20" x14ac:dyDescent="0.25">
      <c r="A50" s="2">
        <f>A49+1</f>
        <v>20</v>
      </c>
      <c r="C50" s="3">
        <f>('2.1'!B22-$B$31)^2</f>
        <v>1.1776336111110955E-3</v>
      </c>
      <c r="G50" s="2">
        <f>G49+1</f>
        <v>20</v>
      </c>
      <c r="I50" s="3">
        <f>('2.1'!C22-$H$31)^2</f>
        <v>3.6804444444444418E-5</v>
      </c>
      <c r="M50" s="2">
        <f>M49+1</f>
        <v>20</v>
      </c>
      <c r="O50" s="3">
        <f>('2.1'!D22-$N$31)^2</f>
        <v>1.8318400000000028E-3</v>
      </c>
      <c r="R50" s="2">
        <f>R49+1</f>
        <v>20</v>
      </c>
      <c r="T50" s="3">
        <f>('2.1'!E22-$S$31)^2</f>
        <v>3.7960027777777719E-4</v>
      </c>
    </row>
    <row r="51" spans="1:20" x14ac:dyDescent="0.25">
      <c r="A51" s="2">
        <f t="shared" ref="A51:A53" si="8">A50+1</f>
        <v>21</v>
      </c>
      <c r="C51" s="3">
        <f>('2.1'!B23-$B$31)^2</f>
        <v>1.6254336111110933E-3</v>
      </c>
      <c r="G51" s="2">
        <f t="shared" ref="G51:G53" si="9">G50+1</f>
        <v>21</v>
      </c>
      <c r="I51" s="3">
        <f>('2.1'!C23-$H$31)^2</f>
        <v>5.4858711111111201E-3</v>
      </c>
      <c r="M51" s="2">
        <f t="shared" ref="M51:M53" si="10">M50+1</f>
        <v>21</v>
      </c>
      <c r="O51" s="3">
        <f>('2.1'!D23-$N$31)^2</f>
        <v>7.0224400000000065E-3</v>
      </c>
      <c r="R51" s="2">
        <f t="shared" ref="R51:R53" si="11">R50+1</f>
        <v>21</v>
      </c>
      <c r="T51" s="3">
        <f>('2.1'!E23-$S$31)^2</f>
        <v>1.8908002777777765E-3</v>
      </c>
    </row>
    <row r="52" spans="1:20" x14ac:dyDescent="0.25">
      <c r="A52" s="2">
        <f t="shared" si="8"/>
        <v>22</v>
      </c>
      <c r="C52" s="3">
        <f>('2.1'!B24-$B$31)^2</f>
        <v>4.4666944444447963E-5</v>
      </c>
      <c r="G52" s="2">
        <f t="shared" si="9"/>
        <v>22</v>
      </c>
      <c r="I52" s="3">
        <f>('2.1'!C24-$H$31)^2</f>
        <v>1.151471111111106E-3</v>
      </c>
      <c r="M52" s="2">
        <f t="shared" si="10"/>
        <v>22</v>
      </c>
      <c r="O52" s="3">
        <f>('2.1'!D24-$N$31)^2</f>
        <v>5.3582399999999985E-3</v>
      </c>
      <c r="R52" s="2">
        <f t="shared" si="11"/>
        <v>22</v>
      </c>
      <c r="T52" s="3">
        <f>('2.1'!E24-$S$31)^2</f>
        <v>9.9330027777777856E-4</v>
      </c>
    </row>
    <row r="53" spans="1:20" x14ac:dyDescent="0.25">
      <c r="A53" s="2">
        <f t="shared" si="8"/>
        <v>23</v>
      </c>
      <c r="C53" s="3">
        <f>('2.1'!B25-$B$31)^2</f>
        <v>6.5963361111112553E-4</v>
      </c>
      <c r="G53" s="2">
        <f t="shared" si="9"/>
        <v>23</v>
      </c>
      <c r="I53" s="3">
        <f>('2.1'!C25-$H$31)^2</f>
        <v>9.8671111111109223E-5</v>
      </c>
      <c r="M53" s="2">
        <f t="shared" si="10"/>
        <v>23</v>
      </c>
      <c r="O53" s="3">
        <f>('2.1'!D25-$N$31)^2</f>
        <v>8.5263999999999696E-4</v>
      </c>
      <c r="R53" s="2">
        <f t="shared" si="11"/>
        <v>23</v>
      </c>
      <c r="T53" s="3">
        <f>('2.1'!E25-$S$31)^2</f>
        <v>5.5303361111111199E-4</v>
      </c>
    </row>
    <row r="54" spans="1:20" x14ac:dyDescent="0.25">
      <c r="A54" s="2">
        <f>A53+1</f>
        <v>24</v>
      </c>
      <c r="C54" s="3">
        <f>('2.1'!B26-$B$31)^2</f>
        <v>7.2002777777791709E-6</v>
      </c>
      <c r="G54" s="2">
        <f>G53+1</f>
        <v>24</v>
      </c>
      <c r="I54" s="3">
        <f>('2.1'!C26-$H$31)^2</f>
        <v>8.3713777777777324E-4</v>
      </c>
      <c r="M54" s="2">
        <f>M53+1</f>
        <v>24</v>
      </c>
      <c r="O54" s="3">
        <f>('2.1'!D26-$N$31)^2</f>
        <v>4.3824399999999979E-3</v>
      </c>
      <c r="R54" s="2">
        <f>R53+1</f>
        <v>24</v>
      </c>
      <c r="T54" s="3">
        <f>('2.1'!E26-$S$31)^2</f>
        <v>4.0343669444444482E-3</v>
      </c>
    </row>
    <row r="55" spans="1:20" x14ac:dyDescent="0.25">
      <c r="A55" s="2">
        <f t="shared" ref="A55:A90" si="12">A54+1</f>
        <v>25</v>
      </c>
      <c r="C55" s="3">
        <f>('2.1'!B27-$B$31)^2</f>
        <v>1.3650027777778402E-4</v>
      </c>
      <c r="G55" s="2">
        <f t="shared" ref="G55:G90" si="13">G54+1</f>
        <v>25</v>
      </c>
      <c r="I55" s="3">
        <f>('2.1'!C27-$H$31)^2</f>
        <v>1.5946711111111058E-3</v>
      </c>
      <c r="M55" s="2">
        <f t="shared" ref="M55:M90" si="14">M54+1</f>
        <v>25</v>
      </c>
      <c r="O55" s="3">
        <f>('2.1'!D27-$N$31)^2</f>
        <v>2.4964000000000117E-4</v>
      </c>
      <c r="R55" s="2">
        <f t="shared" ref="R55:R90" si="15">R54+1</f>
        <v>25</v>
      </c>
      <c r="T55" s="3">
        <f>('2.1'!E27-$S$31)^2</f>
        <v>2.6694444444445736E-7</v>
      </c>
    </row>
    <row r="56" spans="1:20" x14ac:dyDescent="0.25">
      <c r="A56" s="2">
        <f t="shared" si="12"/>
        <v>26</v>
      </c>
      <c r="C56" s="3">
        <f>('2.1'!B28-$B$31)^2</f>
        <v>9.3766944444449591E-5</v>
      </c>
      <c r="G56" s="2">
        <f t="shared" si="13"/>
        <v>26</v>
      </c>
      <c r="I56" s="3">
        <f>('2.1'!C28-$H$31)^2</f>
        <v>2.5387111111110824E-4</v>
      </c>
      <c r="M56" s="2">
        <f t="shared" si="14"/>
        <v>26</v>
      </c>
      <c r="O56" s="3">
        <f>('2.1'!D28-$N$31)^2</f>
        <v>3.6240399999999972E-3</v>
      </c>
      <c r="R56" s="2">
        <f t="shared" si="15"/>
        <v>26</v>
      </c>
      <c r="T56" s="3">
        <f>('2.1'!E28-$S$31)^2</f>
        <v>1.7236336111111129E-3</v>
      </c>
    </row>
    <row r="57" spans="1:20" x14ac:dyDescent="0.25">
      <c r="A57" s="2">
        <f t="shared" si="12"/>
        <v>27</v>
      </c>
      <c r="C57" s="3">
        <f>('2.1'!B29-$B$31)^2</f>
        <v>1.0027777777761505E-7</v>
      </c>
      <c r="G57" s="2">
        <f t="shared" si="13"/>
        <v>27</v>
      </c>
      <c r="I57" s="3">
        <f>('2.1'!C29-$H$31)^2</f>
        <v>7.9804444444442739E-5</v>
      </c>
      <c r="M57" s="2">
        <f t="shared" si="14"/>
        <v>27</v>
      </c>
      <c r="O57" s="3">
        <f>('2.1'!D29-$N$31)^2</f>
        <v>1.2816400000000038E-3</v>
      </c>
      <c r="R57" s="2">
        <f t="shared" si="15"/>
        <v>27</v>
      </c>
      <c r="T57" s="3">
        <f>('2.1'!E29-$S$31)^2</f>
        <v>5.9943361111111019E-4</v>
      </c>
    </row>
    <row r="58" spans="1:20" x14ac:dyDescent="0.25">
      <c r="A58" s="2">
        <f t="shared" si="12"/>
        <v>28</v>
      </c>
      <c r="C58" s="3">
        <f>('2.1'!B30-$B$31)^2</f>
        <v>5.3669444444432626E-6</v>
      </c>
      <c r="G58" s="2">
        <f t="shared" si="13"/>
        <v>28</v>
      </c>
      <c r="I58" s="3">
        <f>('2.1'!C30-$H$31)^2</f>
        <v>1.137777777777764E-6</v>
      </c>
      <c r="M58" s="2">
        <f t="shared" si="14"/>
        <v>28</v>
      </c>
      <c r="O58" s="3">
        <f>('2.1'!D30-$N$31)^2</f>
        <v>6.0840000000000454E-5</v>
      </c>
      <c r="R58" s="2">
        <f t="shared" si="15"/>
        <v>28</v>
      </c>
      <c r="T58" s="3">
        <f>('2.1'!E30-$S$31)^2</f>
        <v>2.336111111110999E-7</v>
      </c>
    </row>
    <row r="59" spans="1:20" x14ac:dyDescent="0.25">
      <c r="A59" s="2">
        <f t="shared" si="12"/>
        <v>29</v>
      </c>
      <c r="C59" s="3">
        <f>('2.1'!B31-$B$31)^2</f>
        <v>2.8426669444444222E-3</v>
      </c>
      <c r="G59" s="2">
        <f t="shared" si="13"/>
        <v>29</v>
      </c>
      <c r="I59" s="3">
        <f>('2.1'!C31-$H$31)^2</f>
        <v>1.4490711111111131E-3</v>
      </c>
      <c r="M59" s="2">
        <f t="shared" si="14"/>
        <v>29</v>
      </c>
      <c r="O59" s="3">
        <f>('2.1'!D31-$N$31)^2</f>
        <v>5.5950400000000051E-3</v>
      </c>
      <c r="R59" s="2">
        <f t="shared" si="15"/>
        <v>29</v>
      </c>
      <c r="T59" s="3">
        <f>('2.1'!E31-$S$31)^2</f>
        <v>1.7208669444444432E-3</v>
      </c>
    </row>
    <row r="60" spans="1:20" x14ac:dyDescent="0.25">
      <c r="A60" s="2">
        <f t="shared" si="12"/>
        <v>30</v>
      </c>
      <c r="C60" s="3">
        <f>('2.1'!B32-$B$31)^2</f>
        <v>1.733611111110437E-6</v>
      </c>
      <c r="G60" s="2">
        <f t="shared" si="13"/>
        <v>30</v>
      </c>
      <c r="I60" s="3">
        <f>('2.1'!C32-$H$31)^2</f>
        <v>3.584711111111078E-4</v>
      </c>
      <c r="M60" s="2">
        <f t="shared" si="14"/>
        <v>30</v>
      </c>
      <c r="O60" s="3">
        <f>('2.1'!D32-$N$31)^2</f>
        <v>1.8662399999999967E-3</v>
      </c>
      <c r="R60" s="2">
        <f t="shared" si="15"/>
        <v>30</v>
      </c>
      <c r="T60" s="3">
        <f>('2.1'!E32-$S$31)^2</f>
        <v>6.0106694444444543E-4</v>
      </c>
    </row>
    <row r="61" spans="1:20" x14ac:dyDescent="0.25">
      <c r="A61" s="2">
        <f t="shared" si="12"/>
        <v>31</v>
      </c>
      <c r="C61" s="3">
        <f>('2.1'!B33-$B$31)^2</f>
        <v>5.1453361111112369E-4</v>
      </c>
      <c r="G61" s="2">
        <f t="shared" si="13"/>
        <v>31</v>
      </c>
      <c r="I61" s="3">
        <f>('2.1'!C33-$H$31)^2</f>
        <v>1.6727111111110874E-4</v>
      </c>
      <c r="M61" s="2">
        <f t="shared" si="14"/>
        <v>31</v>
      </c>
      <c r="O61" s="3">
        <f>('2.1'!D33-$N$31)^2</f>
        <v>1.0239999999999699E-5</v>
      </c>
      <c r="R61" s="2">
        <f t="shared" si="15"/>
        <v>31</v>
      </c>
      <c r="T61" s="3">
        <f>('2.1'!E33-$S$31)^2</f>
        <v>8.9933611111110779E-5</v>
      </c>
    </row>
    <row r="62" spans="1:20" x14ac:dyDescent="0.25">
      <c r="A62" s="2">
        <f t="shared" si="12"/>
        <v>32</v>
      </c>
      <c r="C62" s="3">
        <f>('2.1'!B34-$B$31)^2</f>
        <v>3.1270027777778744E-4</v>
      </c>
      <c r="G62" s="2">
        <f t="shared" si="13"/>
        <v>32</v>
      </c>
      <c r="I62" s="3">
        <f>('2.1'!C34-$H$31)^2</f>
        <v>3.5204444444443275E-5</v>
      </c>
      <c r="M62" s="2">
        <f t="shared" si="14"/>
        <v>32</v>
      </c>
      <c r="O62" s="3">
        <f>('2.1'!D34-$N$31)^2</f>
        <v>5.6550399999999897E-3</v>
      </c>
      <c r="R62" s="2">
        <f t="shared" si="15"/>
        <v>32</v>
      </c>
      <c r="T62" s="3">
        <f>('2.1'!E34-$S$31)^2</f>
        <v>3.4286694444444501E-4</v>
      </c>
    </row>
    <row r="63" spans="1:20" x14ac:dyDescent="0.25">
      <c r="A63" s="2">
        <f t="shared" si="12"/>
        <v>33</v>
      </c>
      <c r="C63" s="3">
        <f>('2.1'!B35-$B$31)^2</f>
        <v>6.4093361111109922E-4</v>
      </c>
      <c r="G63" s="2">
        <f t="shared" si="13"/>
        <v>33</v>
      </c>
      <c r="I63" s="3">
        <f>('2.1'!C35-$H$31)^2</f>
        <v>6.7349377777777882E-3</v>
      </c>
      <c r="M63" s="2">
        <f t="shared" si="14"/>
        <v>33</v>
      </c>
      <c r="O63" s="3">
        <f>('2.1'!D35-$N$31)^2</f>
        <v>3.9438400000000066E-3</v>
      </c>
      <c r="R63" s="2">
        <f t="shared" si="15"/>
        <v>33</v>
      </c>
      <c r="T63" s="3">
        <f>('2.1'!E35-$S$31)^2</f>
        <v>2.35063361111111E-3</v>
      </c>
    </row>
    <row r="64" spans="1:20" x14ac:dyDescent="0.25">
      <c r="A64" s="2">
        <f t="shared" si="12"/>
        <v>34</v>
      </c>
      <c r="C64" s="3">
        <f>('2.1'!B36-$B$31)^2</f>
        <v>3.490669444444547E-4</v>
      </c>
      <c r="G64" s="2">
        <f t="shared" si="13"/>
        <v>34</v>
      </c>
      <c r="I64" s="3">
        <f>('2.1'!C36-$H$31)^2</f>
        <v>6.5502044444444392E-3</v>
      </c>
      <c r="M64" s="2">
        <f t="shared" si="14"/>
        <v>34</v>
      </c>
      <c r="O64" s="3">
        <f>('2.1'!D36-$N$31)^2</f>
        <v>1.3271039999999993E-2</v>
      </c>
      <c r="R64" s="2">
        <f t="shared" si="15"/>
        <v>34</v>
      </c>
      <c r="T64" s="3">
        <f>('2.1'!E36-$S$31)^2</f>
        <v>3.9083336111111148E-3</v>
      </c>
    </row>
    <row r="65" spans="1:20" x14ac:dyDescent="0.25">
      <c r="A65" s="2">
        <f t="shared" si="12"/>
        <v>35</v>
      </c>
      <c r="C65" s="3">
        <f>('2.1'!B37-$B$31)^2</f>
        <v>2.4596694444445295E-4</v>
      </c>
      <c r="G65" s="2">
        <f t="shared" si="13"/>
        <v>35</v>
      </c>
      <c r="I65" s="3">
        <f>('2.1'!C37-$H$31)^2</f>
        <v>8.7111111111112646E-7</v>
      </c>
      <c r="M65" s="2">
        <f t="shared" si="14"/>
        <v>35</v>
      </c>
      <c r="O65" s="3">
        <f>('2.1'!D37-$N$31)^2</f>
        <v>4.6240000000000384E-5</v>
      </c>
      <c r="R65" s="2">
        <f t="shared" si="15"/>
        <v>35</v>
      </c>
      <c r="T65" s="3">
        <f>('2.1'!E37-$S$31)^2</f>
        <v>3.0566694444444383E-4</v>
      </c>
    </row>
    <row r="66" spans="1:20" x14ac:dyDescent="0.25">
      <c r="A66" s="2">
        <f t="shared" si="12"/>
        <v>36</v>
      </c>
      <c r="C66" s="3">
        <f>('2.1'!B38-$B$31)^2</f>
        <v>1.3650027777778402E-4</v>
      </c>
      <c r="G66" s="2">
        <f t="shared" si="13"/>
        <v>36</v>
      </c>
      <c r="I66" s="3">
        <f>('2.1'!C38-$H$31)^2</f>
        <v>9.5687111111110641E-4</v>
      </c>
      <c r="M66" s="2">
        <f t="shared" si="14"/>
        <v>36</v>
      </c>
      <c r="O66" s="3">
        <f>('2.1'!D38-$N$31)^2</f>
        <v>5.5056399999999896E-3</v>
      </c>
      <c r="R66" s="2">
        <f t="shared" si="15"/>
        <v>36</v>
      </c>
      <c r="T66" s="3">
        <f>('2.1'!E38-$S$31)^2</f>
        <v>1.4835336111111124E-3</v>
      </c>
    </row>
    <row r="67" spans="1:20" x14ac:dyDescent="0.25">
      <c r="A67" s="2">
        <f t="shared" si="12"/>
        <v>37</v>
      </c>
      <c r="C67" s="3">
        <f>('2.1'!B39-$B$31)^2</f>
        <v>1.8633611111108924E-5</v>
      </c>
      <c r="G67" s="2">
        <f t="shared" si="13"/>
        <v>37</v>
      </c>
      <c r="I67" s="3">
        <f>('2.1'!C39-$H$31)^2</f>
        <v>2.2300444444444173E-4</v>
      </c>
      <c r="M67" s="2">
        <f t="shared" si="14"/>
        <v>37</v>
      </c>
      <c r="O67" s="3">
        <f>('2.1'!D39-$N$31)^2</f>
        <v>1.918440000000003E-3</v>
      </c>
      <c r="R67" s="2">
        <f t="shared" si="15"/>
        <v>37</v>
      </c>
      <c r="T67" s="3">
        <f>('2.1'!E39-$S$31)^2</f>
        <v>1.1891002777777767E-3</v>
      </c>
    </row>
    <row r="68" spans="1:20" x14ac:dyDescent="0.25">
      <c r="A68" s="2">
        <f t="shared" si="12"/>
        <v>38</v>
      </c>
      <c r="C68" s="3">
        <f>('2.1'!B40-$B$31)^2</f>
        <v>1.2806694444443886E-4</v>
      </c>
      <c r="G68" s="2">
        <f t="shared" si="13"/>
        <v>38</v>
      </c>
      <c r="I68" s="3">
        <f>('2.1'!C40-$H$31)^2</f>
        <v>2.2700444444444462E-4</v>
      </c>
      <c r="M68" s="2">
        <f t="shared" si="14"/>
        <v>38</v>
      </c>
      <c r="O68" s="3">
        <f>('2.1'!D40-$N$31)^2</f>
        <v>3.6966400000000058E-3</v>
      </c>
      <c r="R68" s="2">
        <f t="shared" si="15"/>
        <v>38</v>
      </c>
      <c r="T68" s="3">
        <f>('2.1'!E40-$S$31)^2</f>
        <v>1.6389002777777763E-3</v>
      </c>
    </row>
    <row r="69" spans="1:20" x14ac:dyDescent="0.25">
      <c r="A69" s="2">
        <f t="shared" si="12"/>
        <v>39</v>
      </c>
      <c r="C69" s="3">
        <f>('2.1'!B41-$B$31)^2</f>
        <v>9.3766944444449591E-5</v>
      </c>
      <c r="G69" s="2">
        <f t="shared" si="13"/>
        <v>39</v>
      </c>
      <c r="I69" s="3">
        <f>('2.1'!C41-$H$31)^2</f>
        <v>1.1953777777777573E-4</v>
      </c>
      <c r="M69" s="2">
        <f t="shared" si="14"/>
        <v>39</v>
      </c>
      <c r="O69" s="3">
        <f>('2.1'!D41-$N$31)^2</f>
        <v>6.4000000000008112E-7</v>
      </c>
      <c r="R69" s="2">
        <f t="shared" si="15"/>
        <v>39</v>
      </c>
      <c r="T69" s="3">
        <f>('2.1'!E41-$S$31)^2</f>
        <v>4.2466944444444678E-5</v>
      </c>
    </row>
    <row r="70" spans="1:20" x14ac:dyDescent="0.25">
      <c r="A70" s="2">
        <f t="shared" si="12"/>
        <v>40</v>
      </c>
      <c r="C70" s="3">
        <f>('2.1'!B42-$B$31)^2</f>
        <v>1.7733361111110457E-4</v>
      </c>
      <c r="G70" s="2">
        <f t="shared" si="13"/>
        <v>40</v>
      </c>
      <c r="I70" s="3">
        <f>('2.1'!C42-$H$31)^2</f>
        <v>1.5262044444444465E-3</v>
      </c>
      <c r="M70" s="2">
        <f t="shared" si="14"/>
        <v>40</v>
      </c>
      <c r="O70" s="3">
        <f>('2.1'!D42-$N$31)^2</f>
        <v>1.1424400000000035E-3</v>
      </c>
      <c r="R70" s="2">
        <f t="shared" si="15"/>
        <v>40</v>
      </c>
      <c r="T70" s="3">
        <f>('2.1'!E42-$S$31)^2</f>
        <v>1.9787669444444431E-3</v>
      </c>
    </row>
    <row r="71" spans="1:20" x14ac:dyDescent="0.25">
      <c r="A71" s="2">
        <f t="shared" si="12"/>
        <v>41</v>
      </c>
      <c r="C71" s="3">
        <f>('2.1'!B43-$B$31)^2</f>
        <v>1.5170027777777171E-4</v>
      </c>
      <c r="G71" s="2">
        <f t="shared" si="13"/>
        <v>41</v>
      </c>
      <c r="I71" s="3">
        <f>('2.1'!C43-$H$31)^2</f>
        <v>4.2711111111110882E-6</v>
      </c>
      <c r="M71" s="2">
        <f t="shared" si="14"/>
        <v>41</v>
      </c>
      <c r="O71" s="3">
        <f>('2.1'!D43-$N$31)^2</f>
        <v>1.2110400000000037E-3</v>
      </c>
      <c r="R71" s="2">
        <f t="shared" si="15"/>
        <v>41</v>
      </c>
      <c r="T71" s="3">
        <f>('2.1'!E43-$S$31)^2</f>
        <v>7.0136694444444358E-4</v>
      </c>
    </row>
    <row r="72" spans="1:20" x14ac:dyDescent="0.25">
      <c r="A72" s="2">
        <f t="shared" si="12"/>
        <v>42</v>
      </c>
      <c r="C72" s="3">
        <f>('2.1'!B44-$B$31)^2</f>
        <v>2.0496694444443745E-4</v>
      </c>
      <c r="G72" s="2">
        <f t="shared" si="13"/>
        <v>42</v>
      </c>
      <c r="I72" s="3">
        <f>('2.1'!C44-$H$31)^2</f>
        <v>1.6537777777777748E-5</v>
      </c>
      <c r="M72" s="2">
        <f t="shared" si="14"/>
        <v>42</v>
      </c>
      <c r="O72" s="3">
        <f>('2.1'!D44-$N$31)^2</f>
        <v>4.5968400000000039E-3</v>
      </c>
      <c r="R72" s="2">
        <f t="shared" si="15"/>
        <v>42</v>
      </c>
      <c r="T72" s="3">
        <f>('2.1'!E44-$S$31)^2</f>
        <v>2.9684336111111091E-3</v>
      </c>
    </row>
    <row r="73" spans="1:20" x14ac:dyDescent="0.25">
      <c r="A73" s="2">
        <f t="shared" si="12"/>
        <v>43</v>
      </c>
      <c r="C73" s="3">
        <f>('2.1'!B45-$B$31)^2</f>
        <v>4.669444444447968E-7</v>
      </c>
      <c r="G73" s="2">
        <f t="shared" si="13"/>
        <v>43</v>
      </c>
      <c r="I73" s="3">
        <f>('2.1'!C45-$H$31)^2</f>
        <v>4.4444444444434657E-9</v>
      </c>
      <c r="M73" s="2">
        <f t="shared" si="14"/>
        <v>43</v>
      </c>
      <c r="O73" s="3">
        <f>('2.1'!D45-$N$31)^2</f>
        <v>6.8643999999999856E-4</v>
      </c>
      <c r="R73" s="2">
        <f t="shared" si="15"/>
        <v>43</v>
      </c>
      <c r="T73" s="3">
        <f>('2.1'!E45-$S$31)^2</f>
        <v>2.3002777777778185E-6</v>
      </c>
    </row>
    <row r="74" spans="1:20" x14ac:dyDescent="0.25">
      <c r="A74" s="2">
        <f t="shared" si="12"/>
        <v>44</v>
      </c>
      <c r="C74" s="3">
        <f>('2.1'!B46-$B$31)^2</f>
        <v>2.9986694444443605E-4</v>
      </c>
      <c r="G74" s="2">
        <f t="shared" si="13"/>
        <v>44</v>
      </c>
      <c r="I74" s="3">
        <f>('2.1'!C46-$H$31)^2</f>
        <v>1.4490711111111131E-3</v>
      </c>
      <c r="M74" s="2">
        <f t="shared" si="14"/>
        <v>44</v>
      </c>
      <c r="O74" s="3">
        <f>('2.1'!D46-$N$31)^2</f>
        <v>5.1984000000000199E-4</v>
      </c>
      <c r="R74" s="2">
        <f t="shared" si="15"/>
        <v>44</v>
      </c>
      <c r="T74" s="3">
        <f>('2.1'!E46-$S$31)^2</f>
        <v>5.6000277777777491E-5</v>
      </c>
    </row>
    <row r="75" spans="1:20" x14ac:dyDescent="0.25">
      <c r="A75" s="2">
        <f t="shared" si="12"/>
        <v>45</v>
      </c>
      <c r="C75" s="3">
        <f>('2.1'!B47-$B$31)^2</f>
        <v>3.490669444444547E-4</v>
      </c>
      <c r="G75" s="2">
        <f t="shared" si="13"/>
        <v>45</v>
      </c>
      <c r="I75" s="3">
        <f>('2.1'!C47-$H$31)^2</f>
        <v>1.6727111111110874E-4</v>
      </c>
      <c r="M75" s="2">
        <f t="shared" si="14"/>
        <v>45</v>
      </c>
      <c r="O75" s="3">
        <f>('2.1'!D47-$N$31)^2</f>
        <v>1.4448039999999994E-2</v>
      </c>
      <c r="R75" s="2">
        <f t="shared" si="15"/>
        <v>45</v>
      </c>
      <c r="T75" s="3">
        <f>('2.1'!E47-$S$31)^2</f>
        <v>1.946490027777778E-2</v>
      </c>
    </row>
    <row r="76" spans="1:20" x14ac:dyDescent="0.25">
      <c r="A76" s="2">
        <f t="shared" si="12"/>
        <v>46</v>
      </c>
      <c r="C76" s="3">
        <f>('2.1'!B48-$B$31)^2</f>
        <v>1.8218669444444602E-3</v>
      </c>
      <c r="G76" s="2">
        <f t="shared" si="13"/>
        <v>46</v>
      </c>
      <c r="I76" s="3">
        <f>('2.1'!C48-$H$31)^2</f>
        <v>2.8019377777777719E-3</v>
      </c>
      <c r="M76" s="2">
        <f t="shared" si="14"/>
        <v>46</v>
      </c>
      <c r="O76" s="3">
        <f>('2.1'!D48-$N$31)^2</f>
        <v>1.4883999999999904E-4</v>
      </c>
      <c r="R76" s="2">
        <f t="shared" si="15"/>
        <v>46</v>
      </c>
      <c r="T76" s="3">
        <f>('2.1'!E48-$S$31)^2</f>
        <v>7.253361111111144E-5</v>
      </c>
    </row>
    <row r="77" spans="1:20" x14ac:dyDescent="0.25">
      <c r="A77" s="2">
        <f t="shared" si="12"/>
        <v>47</v>
      </c>
      <c r="C77" s="3">
        <f>('2.1'!B49-$B$31)^2</f>
        <v>1.6254336111110933E-3</v>
      </c>
      <c r="G77" s="2">
        <f t="shared" si="13"/>
        <v>47</v>
      </c>
      <c r="I77" s="3">
        <f>('2.1'!C49-$H$31)^2</f>
        <v>1.3008044444444463E-3</v>
      </c>
      <c r="M77" s="2">
        <f t="shared" si="14"/>
        <v>47</v>
      </c>
      <c r="O77" s="3">
        <f>('2.1'!D49-$N$31)^2</f>
        <v>6.2094400000000062E-3</v>
      </c>
      <c r="R77" s="2">
        <f t="shared" si="15"/>
        <v>47</v>
      </c>
      <c r="T77" s="3">
        <f>('2.1'!E49-$S$31)^2</f>
        <v>1.8048336111111097E-3</v>
      </c>
    </row>
    <row r="78" spans="1:20" x14ac:dyDescent="0.25">
      <c r="A78" s="2">
        <f t="shared" si="12"/>
        <v>48</v>
      </c>
      <c r="C78" s="3">
        <f>('2.1'!B50-$B$31)^2</f>
        <v>2.8266944444441761E-5</v>
      </c>
      <c r="G78" s="2">
        <f t="shared" si="13"/>
        <v>48</v>
      </c>
      <c r="I78" s="3">
        <f>('2.1'!C50-$H$31)^2</f>
        <v>6.293777777777625E-5</v>
      </c>
      <c r="M78" s="2">
        <f t="shared" si="14"/>
        <v>48</v>
      </c>
      <c r="O78" s="3">
        <f>('2.1'!D50-$N$31)^2</f>
        <v>1.4592399999999966E-3</v>
      </c>
      <c r="R78" s="2">
        <f t="shared" si="15"/>
        <v>48</v>
      </c>
      <c r="T78" s="3">
        <f>('2.1'!E50-$S$31)^2</f>
        <v>1.4835336111111124E-3</v>
      </c>
    </row>
    <row r="79" spans="1:20" x14ac:dyDescent="0.25">
      <c r="A79" s="2">
        <f t="shared" si="12"/>
        <v>49</v>
      </c>
      <c r="C79" s="3">
        <f>('2.1'!B51-$B$31)^2</f>
        <v>1.1413361111111682E-4</v>
      </c>
      <c r="G79" s="2">
        <f t="shared" si="13"/>
        <v>49</v>
      </c>
      <c r="I79" s="3">
        <f>('2.1'!C51-$H$31)^2</f>
        <v>1.0846044444444394E-3</v>
      </c>
      <c r="M79" s="2">
        <f t="shared" si="14"/>
        <v>49</v>
      </c>
      <c r="O79" s="3">
        <f>('2.1'!D51-$N$31)^2</f>
        <v>6.3503999999999861E-4</v>
      </c>
      <c r="R79" s="2">
        <f t="shared" si="15"/>
        <v>49</v>
      </c>
      <c r="T79" s="3">
        <f>('2.1'!E51-$S$31)^2</f>
        <v>1.1060027777777823E-4</v>
      </c>
    </row>
    <row r="80" spans="1:20" x14ac:dyDescent="0.25">
      <c r="A80" s="2">
        <f t="shared" si="12"/>
        <v>50</v>
      </c>
      <c r="C80" s="3">
        <f>('2.1'!B52-$B$31)^2</f>
        <v>9.3766944444449591E-5</v>
      </c>
      <c r="G80" s="2">
        <f t="shared" si="13"/>
        <v>50</v>
      </c>
      <c r="I80" s="3">
        <f>('2.1'!C52-$H$31)^2</f>
        <v>1.4240444444444221E-4</v>
      </c>
      <c r="M80" s="2">
        <f t="shared" si="14"/>
        <v>50</v>
      </c>
      <c r="O80" s="3">
        <f>('2.1'!D52-$N$31)^2</f>
        <v>6.7239999999999295E-5</v>
      </c>
      <c r="R80" s="2">
        <f t="shared" si="15"/>
        <v>50</v>
      </c>
      <c r="T80" s="3">
        <f>('2.1'!E52-$S$31)^2</f>
        <v>6.3336111111111832E-6</v>
      </c>
    </row>
    <row r="81" spans="1:20" x14ac:dyDescent="0.25">
      <c r="A81" s="2">
        <f t="shared" si="12"/>
        <v>51</v>
      </c>
      <c r="C81" s="3">
        <f>('2.1'!B53-$B$31)^2</f>
        <v>3.3550027777776896E-4</v>
      </c>
      <c r="G81" s="2">
        <f t="shared" si="13"/>
        <v>51</v>
      </c>
      <c r="I81" s="3">
        <f>('2.1'!C53-$H$31)^2</f>
        <v>1.3739377777777797E-3</v>
      </c>
      <c r="M81" s="2">
        <f t="shared" si="14"/>
        <v>51</v>
      </c>
      <c r="O81" s="3">
        <f>('2.1'!D53-$N$31)^2</f>
        <v>2.4800400000000037E-3</v>
      </c>
      <c r="R81" s="2">
        <f t="shared" si="15"/>
        <v>51</v>
      </c>
      <c r="T81" s="3">
        <f>('2.1'!E53-$S$31)^2</f>
        <v>1.4050002777777767E-3</v>
      </c>
    </row>
    <row r="82" spans="1:20" x14ac:dyDescent="0.25">
      <c r="A82" s="2">
        <f t="shared" si="12"/>
        <v>52</v>
      </c>
      <c r="C82" s="3">
        <f>('2.1'!B54-$B$31)^2</f>
        <v>8.2273361111112728E-4</v>
      </c>
      <c r="G82" s="2">
        <f t="shared" si="13"/>
        <v>52</v>
      </c>
      <c r="I82" s="3">
        <f>('2.1'!C54-$H$31)^2</f>
        <v>1.2912044444444394E-3</v>
      </c>
      <c r="M82" s="2">
        <f t="shared" si="14"/>
        <v>52</v>
      </c>
      <c r="O82" s="3">
        <f>('2.1'!D54-$N$31)^2</f>
        <v>3.6863999999999875E-4</v>
      </c>
      <c r="R82" s="2">
        <f t="shared" si="15"/>
        <v>52</v>
      </c>
      <c r="T82" s="3">
        <f>('2.1'!E54-$S$31)^2</f>
        <v>6.1669444444443959E-6</v>
      </c>
    </row>
    <row r="83" spans="1:20" x14ac:dyDescent="0.25">
      <c r="A83" s="2">
        <f t="shared" si="12"/>
        <v>53</v>
      </c>
      <c r="C83" s="3">
        <f>('2.1'!B55-$B$31)^2</f>
        <v>6.092669444444582E-4</v>
      </c>
      <c r="G83" s="2">
        <f t="shared" si="13"/>
        <v>53</v>
      </c>
      <c r="I83" s="3">
        <f>('2.1'!C55-$H$31)^2</f>
        <v>1.7073777777777788E-4</v>
      </c>
      <c r="M83" s="2">
        <f t="shared" si="14"/>
        <v>53</v>
      </c>
      <c r="O83" s="3">
        <f>('2.1'!D55-$N$31)^2</f>
        <v>1.2816400000000038E-3</v>
      </c>
      <c r="R83" s="2">
        <f t="shared" si="15"/>
        <v>53</v>
      </c>
      <c r="T83" s="3">
        <f>('2.1'!E55-$S$31)^2</f>
        <v>1.9787669444444431E-3</v>
      </c>
    </row>
    <row r="84" spans="1:20" x14ac:dyDescent="0.25">
      <c r="A84" s="2">
        <f t="shared" si="12"/>
        <v>54</v>
      </c>
      <c r="C84" s="3">
        <f>('2.1'!B56-$B$31)^2</f>
        <v>1.2472669444444284E-3</v>
      </c>
      <c r="G84" s="2">
        <f t="shared" si="13"/>
        <v>54</v>
      </c>
      <c r="I84" s="3">
        <f>('2.1'!C56-$H$31)^2</f>
        <v>8.4487111111111214E-4</v>
      </c>
      <c r="M84" s="2">
        <f t="shared" si="14"/>
        <v>54</v>
      </c>
      <c r="O84" s="3">
        <f>('2.1'!D56-$N$31)^2</f>
        <v>3.6966400000000058E-3</v>
      </c>
      <c r="R84" s="2">
        <f t="shared" si="15"/>
        <v>54</v>
      </c>
      <c r="T84" s="3">
        <f>('2.1'!E56-$S$31)^2</f>
        <v>1.0551669444444432E-3</v>
      </c>
    </row>
    <row r="85" spans="1:20" x14ac:dyDescent="0.25">
      <c r="A85" s="2">
        <f t="shared" si="12"/>
        <v>55</v>
      </c>
      <c r="C85" s="3">
        <f>('2.1'!B57-$B$31)^2</f>
        <v>6.9256694444443209E-4</v>
      </c>
      <c r="G85" s="2">
        <f t="shared" si="13"/>
        <v>55</v>
      </c>
      <c r="I85" s="3">
        <f>('2.1'!C57-$H$31)^2</f>
        <v>4.8071111111109762E-5</v>
      </c>
      <c r="M85" s="2">
        <f t="shared" si="14"/>
        <v>55</v>
      </c>
      <c r="O85" s="3">
        <f>('2.1'!D57-$N$31)^2</f>
        <v>1.0368399999999968E-3</v>
      </c>
      <c r="R85" s="2">
        <f t="shared" si="15"/>
        <v>55</v>
      </c>
      <c r="T85" s="3">
        <f>('2.1'!E57-$S$31)^2</f>
        <v>2.407669444444448E-4</v>
      </c>
    </row>
    <row r="86" spans="1:20" x14ac:dyDescent="0.25">
      <c r="A86" s="2">
        <f t="shared" si="12"/>
        <v>56</v>
      </c>
      <c r="C86" s="3">
        <f>('2.1'!B58-$B$31)^2</f>
        <v>1.0027777777761505E-7</v>
      </c>
      <c r="G86" s="2">
        <f t="shared" si="13"/>
        <v>56</v>
      </c>
      <c r="I86" s="3">
        <f>('2.1'!C58-$H$31)^2</f>
        <v>6.293777777777625E-5</v>
      </c>
      <c r="M86" s="2">
        <f t="shared" si="14"/>
        <v>56</v>
      </c>
      <c r="O86" s="3">
        <f>('2.1'!D58-$N$31)^2</f>
        <v>2.0163999999999894E-4</v>
      </c>
      <c r="R86" s="2">
        <f t="shared" si="15"/>
        <v>56</v>
      </c>
      <c r="T86" s="3">
        <f>('2.1'!E58-$S$31)^2</f>
        <v>7.1966944444444128E-5</v>
      </c>
    </row>
    <row r="87" spans="1:20" x14ac:dyDescent="0.25">
      <c r="A87" s="2">
        <f t="shared" si="12"/>
        <v>57</v>
      </c>
      <c r="C87" s="3">
        <f>('2.1'!B59-$B$31)^2</f>
        <v>4.669444444447968E-7</v>
      </c>
      <c r="G87" s="2">
        <f t="shared" si="13"/>
        <v>57</v>
      </c>
      <c r="I87" s="3">
        <f>('2.1'!C59-$H$31)^2</f>
        <v>6.293777777777625E-5</v>
      </c>
      <c r="M87" s="2">
        <f t="shared" si="14"/>
        <v>57</v>
      </c>
      <c r="O87" s="3">
        <f>('2.1'!D59-$N$31)^2</f>
        <v>1.7423999999999898E-4</v>
      </c>
      <c r="R87" s="2">
        <f t="shared" si="15"/>
        <v>57</v>
      </c>
      <c r="T87" s="3">
        <f>('2.1'!E59-$S$31)^2</f>
        <v>3.4163361111111049E-4</v>
      </c>
    </row>
    <row r="88" spans="1:20" x14ac:dyDescent="0.25">
      <c r="A88" s="2">
        <f t="shared" si="12"/>
        <v>58</v>
      </c>
      <c r="C88" s="3">
        <f>('2.1'!B60-$B$31)^2</f>
        <v>1.2472669444444284E-3</v>
      </c>
      <c r="G88" s="2">
        <f t="shared" si="13"/>
        <v>58</v>
      </c>
      <c r="I88" s="3">
        <f>('2.1'!C60-$H$31)^2</f>
        <v>4.2711111111110882E-6</v>
      </c>
      <c r="M88" s="2">
        <f t="shared" si="14"/>
        <v>58</v>
      </c>
      <c r="O88" s="3">
        <f>('2.1'!D60-$N$31)^2</f>
        <v>1.0112400000000033E-3</v>
      </c>
      <c r="R88" s="2">
        <f t="shared" si="15"/>
        <v>58</v>
      </c>
      <c r="T88" s="3">
        <f>('2.1'!E60-$S$31)^2</f>
        <v>1.0990027777777743E-4</v>
      </c>
    </row>
    <row r="89" spans="1:20" x14ac:dyDescent="0.25">
      <c r="A89" s="2">
        <f t="shared" si="12"/>
        <v>59</v>
      </c>
      <c r="C89" s="3">
        <f>('2.1'!B61-$B$31)^2</f>
        <v>3.3550027777776896E-4</v>
      </c>
      <c r="G89" s="2">
        <f t="shared" si="13"/>
        <v>59</v>
      </c>
      <c r="I89" s="3">
        <f>('2.1'!C61-$H$31)^2</f>
        <v>1.7073777777777788E-4</v>
      </c>
      <c r="M89" s="2">
        <f t="shared" si="14"/>
        <v>59</v>
      </c>
      <c r="O89" s="3">
        <f>('2.1'!D61-$N$31)^2</f>
        <v>6.1504000000000224E-4</v>
      </c>
      <c r="R89" s="2">
        <f t="shared" si="15"/>
        <v>59</v>
      </c>
      <c r="T89" s="3">
        <f>('2.1'!E61-$S$31)^2</f>
        <v>3.4163361111111049E-4</v>
      </c>
    </row>
    <row r="90" spans="1:20" x14ac:dyDescent="0.25">
      <c r="A90" s="2">
        <f t="shared" si="12"/>
        <v>60</v>
      </c>
      <c r="C90" s="3">
        <f>('2.1'!B62-$B$31)^2</f>
        <v>2.4596694444445295E-4</v>
      </c>
      <c r="G90" s="2">
        <f t="shared" si="13"/>
        <v>60</v>
      </c>
      <c r="I90" s="3">
        <f>('2.1'!C62-$H$31)^2</f>
        <v>7.2540444444444015E-4</v>
      </c>
      <c r="M90" s="2">
        <f t="shared" si="14"/>
        <v>60</v>
      </c>
      <c r="O90" s="3">
        <f>('2.1'!D62-$N$31)^2</f>
        <v>2.310399999999989E-4</v>
      </c>
      <c r="R90" s="2">
        <f t="shared" si="15"/>
        <v>60</v>
      </c>
      <c r="T90" s="3">
        <f>('2.1'!E62-$S$31)^2</f>
        <v>6.3336111111111832E-6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1.1</vt:lpstr>
      <vt:lpstr>1.2</vt:lpstr>
      <vt:lpstr>1.3</vt:lpstr>
      <vt:lpstr>1.4</vt:lpstr>
      <vt:lpstr>1.5</vt:lpstr>
      <vt:lpstr>1.6</vt:lpstr>
      <vt:lpstr>2.1</vt:lpstr>
      <vt:lpstr>2.2</vt:lpstr>
      <vt:lpstr>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2020-12-30T15:47:53Z</dcterms:modified>
</cp:coreProperties>
</file>