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"/>
    </mc:Choice>
  </mc:AlternateContent>
  <xr:revisionPtr revIDLastSave="0" documentId="13_ncr:1_{6AD68539-4C64-0249-9B3E-6B3B388D4F27}" xr6:coauthVersionLast="45" xr6:coauthVersionMax="45" xr10:uidLastSave="{00000000-0000-0000-0000-000000000000}"/>
  <bookViews>
    <workbookView xWindow="380" yWindow="460" windowWidth="28040" windowHeight="16820" xr2:uid="{5F32BBDB-EA84-CC4E-A8DF-8898762C0AF0}"/>
  </bookViews>
  <sheets>
    <sheet name="Sheet1" sheetId="1" r:id="rId1"/>
  </sheets>
  <definedNames>
    <definedName name="_xlchart.v1.0" hidden="1">Sheet1!$A$20:$A$26</definedName>
    <definedName name="_xlchart.v1.1" hidden="1">Sheet1!$B$20:$B$26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A37" i="1"/>
  <c r="A36" i="1"/>
  <c r="A35" i="1"/>
  <c r="A34" i="1"/>
  <c r="A33" i="1"/>
  <c r="A32" i="1"/>
  <c r="A31" i="1"/>
  <c r="H16" i="1"/>
  <c r="H15" i="1"/>
  <c r="H14" i="1"/>
  <c r="H13" i="1"/>
  <c r="H12" i="1"/>
  <c r="H11" i="1"/>
  <c r="H10" i="1"/>
  <c r="B26" i="1"/>
  <c r="B25" i="1"/>
  <c r="B24" i="1"/>
  <c r="B23" i="1"/>
  <c r="B22" i="1"/>
  <c r="B21" i="1"/>
  <c r="J16" i="1"/>
  <c r="J15" i="1"/>
  <c r="J14" i="1"/>
  <c r="J13" i="1"/>
  <c r="J12" i="1"/>
  <c r="J11" i="1"/>
  <c r="I16" i="1"/>
  <c r="I15" i="1"/>
  <c r="I14" i="1"/>
  <c r="I13" i="1"/>
  <c r="I12" i="1"/>
  <c r="I11" i="1"/>
  <c r="G16" i="1"/>
  <c r="G15" i="1"/>
  <c r="G14" i="1"/>
  <c r="G13" i="1"/>
  <c r="G12" i="1"/>
  <c r="G11" i="1"/>
  <c r="F16" i="1"/>
  <c r="F15" i="1"/>
  <c r="F14" i="1"/>
  <c r="F13" i="1"/>
  <c r="F12" i="1"/>
  <c r="F11" i="1"/>
  <c r="E16" i="1"/>
  <c r="E15" i="1"/>
  <c r="E14" i="1"/>
  <c r="E13" i="1"/>
  <c r="E12" i="1"/>
  <c r="E11" i="1"/>
  <c r="D16" i="1"/>
  <c r="D15" i="1"/>
  <c r="D14" i="1"/>
  <c r="D13" i="1"/>
  <c r="D12" i="1"/>
  <c r="D11" i="1"/>
  <c r="D10" i="1"/>
  <c r="C15" i="1"/>
  <c r="C16" i="1"/>
  <c r="C14" i="1"/>
  <c r="C13" i="1"/>
  <c r="C12" i="1"/>
  <c r="C11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<sst xmlns="http://schemas.openxmlformats.org/spreadsheetml/2006/main" count="58" uniqueCount="48">
  <si>
    <t>Tension</t>
  </si>
  <si>
    <t>Change in Radians</t>
  </si>
  <si>
    <t>Total Radians</t>
  </si>
  <si>
    <t>Change in Displacement</t>
  </si>
  <si>
    <t>Total Displacement</t>
  </si>
  <si>
    <t>π/36</t>
  </si>
  <si>
    <t>5π/36</t>
  </si>
  <si>
    <t>18π/36</t>
  </si>
  <si>
    <t>30π/36</t>
  </si>
  <si>
    <t>4π/36</t>
  </si>
  <si>
    <t>3π/36</t>
  </si>
  <si>
    <t>2π/36</t>
  </si>
  <si>
    <t>13π/36</t>
  </si>
  <si>
    <t>12π/36</t>
  </si>
  <si>
    <t>4(π/36)</t>
  </si>
  <si>
    <t>8(π/36)</t>
  </si>
  <si>
    <t>12(π/36)</t>
  </si>
  <si>
    <t>16(π/36)</t>
  </si>
  <si>
    <t>52(π/36)</t>
  </si>
  <si>
    <t>48(π/36)</t>
  </si>
  <si>
    <t>68(π/36)</t>
  </si>
  <si>
    <t>116(π/36)</t>
  </si>
  <si>
    <t>Spring Constant</t>
  </si>
  <si>
    <t>Torque</t>
  </si>
  <si>
    <t>Change in Potential Energy</t>
  </si>
  <si>
    <t>Total Potential Energy</t>
  </si>
  <si>
    <t>12.4π/36</t>
  </si>
  <si>
    <t>13.8π/36</t>
  </si>
  <si>
    <t>15.4π/36</t>
  </si>
  <si>
    <t>16.5π/36</t>
  </si>
  <si>
    <t>720π/36</t>
  </si>
  <si>
    <t>422.5π/36</t>
  </si>
  <si>
    <t>12.4(π/36)</t>
  </si>
  <si>
    <t>26.2(π/36)</t>
  </si>
  <si>
    <t>41.6(π/36)</t>
  </si>
  <si>
    <t>58.1(π/36)</t>
  </si>
  <si>
    <t>480.6(π/36)</t>
  </si>
  <si>
    <t>1200.6(π/36)</t>
  </si>
  <si>
    <t>Lever Arm Length</t>
  </si>
  <si>
    <t>12.8/(π/36)</t>
  </si>
  <si>
    <t>14.8/(π/36)</t>
  </si>
  <si>
    <t>16/(π/36)</t>
  </si>
  <si>
    <t>17/(π/36)</t>
  </si>
  <si>
    <t>48/(13π/36)</t>
  </si>
  <si>
    <t>72/(12π/36)</t>
  </si>
  <si>
    <t>Pulling Force</t>
  </si>
  <si>
    <t>Angle (degrees)</t>
  </si>
  <si>
    <t>Angle (in radians)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</si>
</sst>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0.3490658503988659</c:v>
                </c:pt>
                <c:pt idx="2">
                  <c:v>0.69813170079773179</c:v>
                </c:pt>
                <c:pt idx="3">
                  <c:v>1.0471975511965976</c:v>
                </c:pt>
                <c:pt idx="4">
                  <c:v>1.3962634015954636</c:v>
                </c:pt>
                <c:pt idx="5">
                  <c:v>5.9341194567807207</c:v>
                </c:pt>
                <c:pt idx="6">
                  <c:v>10.122909661567112</c:v>
                </c:pt>
              </c:numCache>
            </c:numRef>
          </c:xVal>
          <c:yVal>
            <c:numRef>
              <c:f>Sheet1!$A$20:$A$26</c:f>
              <c:numCache>
                <c:formatCode>General</c:formatCode>
                <c:ptCount val="7"/>
                <c:pt idx="0">
                  <c:v>3</c:v>
                </c:pt>
                <c:pt idx="1">
                  <c:v>3.2</c:v>
                </c:pt>
                <c:pt idx="2">
                  <c:v>3.7</c:v>
                </c:pt>
                <c:pt idx="3">
                  <c:v>4</c:v>
                </c:pt>
                <c:pt idx="4">
                  <c:v>4.25</c:v>
                </c:pt>
                <c:pt idx="5">
                  <c:v>12</c:v>
                </c:pt>
                <c:pt idx="6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2-4142-8729-9D37BDF3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11200"/>
        <c:axId val="638975584"/>
      </c:scatterChart>
      <c:valAx>
        <c:axId val="6383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5584"/>
        <c:crosses val="autoZero"/>
        <c:crossBetween val="midCat"/>
      </c:valAx>
      <c:valAx>
        <c:axId val="6389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Sheet1!$B$31:$B$37</c:f>
              <c:numCache>
                <c:formatCode>General</c:formatCode>
                <c:ptCount val="7"/>
                <c:pt idx="0">
                  <c:v>8.7266462599716474E-2</c:v>
                </c:pt>
                <c:pt idx="1">
                  <c:v>0.17453292519943295</c:v>
                </c:pt>
                <c:pt idx="2">
                  <c:v>0.26179938779914941</c:v>
                </c:pt>
                <c:pt idx="3">
                  <c:v>0.3490658503988659</c:v>
                </c:pt>
                <c:pt idx="4">
                  <c:v>0.43633231299858238</c:v>
                </c:pt>
                <c:pt idx="5">
                  <c:v>1.5707963267948966</c:v>
                </c:pt>
                <c:pt idx="6">
                  <c:v>2.617993877991494</c:v>
                </c:pt>
              </c:numCache>
            </c:numRef>
          </c:xVal>
          <c:yVal>
            <c:numRef>
              <c:f>Sheet1!$A$31:$A$37</c:f>
              <c:numCache>
                <c:formatCode>General</c:formatCode>
                <c:ptCount val="7"/>
                <c:pt idx="0">
                  <c:v>12</c:v>
                </c:pt>
                <c:pt idx="1">
                  <c:v>12.8</c:v>
                </c:pt>
                <c:pt idx="2">
                  <c:v>14.8</c:v>
                </c:pt>
                <c:pt idx="3">
                  <c:v>16</c:v>
                </c:pt>
                <c:pt idx="4">
                  <c:v>17</c:v>
                </c:pt>
                <c:pt idx="5">
                  <c:v>48</c:v>
                </c:pt>
                <c:pt idx="6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3-6341-84A3-2DE72A50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65280"/>
        <c:axId val="638938240"/>
      </c:scatterChart>
      <c:valAx>
        <c:axId val="6384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8240"/>
        <c:crosses val="autoZero"/>
        <c:crossBetween val="midCat"/>
      </c:valAx>
      <c:valAx>
        <c:axId val="6389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17</xdr:row>
      <xdr:rowOff>177800</xdr:rowOff>
    </xdr:from>
    <xdr:to>
      <xdr:col>5</xdr:col>
      <xdr:colOff>711200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4BB14-0D4C-4341-94C8-3C3FC87F8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29</xdr:row>
      <xdr:rowOff>114300</xdr:rowOff>
    </xdr:from>
    <xdr:to>
      <xdr:col>5</xdr:col>
      <xdr:colOff>685800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07DFF0-7E24-1F4B-97A8-A8571AEB9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2A8B-8B7F-2941-A6AD-934626629548}">
  <dimension ref="A1:K37"/>
  <sheetViews>
    <sheetView tabSelected="1" workbookViewId="0">
      <selection activeCell="C31" sqref="C31"/>
    </sheetView>
  </sheetViews>
  <sheetFormatPr baseColWidth="10" defaultRowHeight="16" x14ac:dyDescent="0.2"/>
  <cols>
    <col min="1" max="1" width="14.1640625" bestFit="1" customWidth="1"/>
    <col min="2" max="2" width="17.1640625" bestFit="1" customWidth="1"/>
    <col min="3" max="3" width="16.33203125" bestFit="1" customWidth="1"/>
    <col min="4" max="4" width="12.33203125" bestFit="1" customWidth="1"/>
    <col min="5" max="5" width="21" bestFit="1" customWidth="1"/>
    <col min="6" max="6" width="17.1640625" bestFit="1" customWidth="1"/>
    <col min="7" max="7" width="14" bestFit="1" customWidth="1"/>
    <col min="8" max="8" width="6.83203125" bestFit="1" customWidth="1"/>
    <col min="9" max="9" width="23.33203125" bestFit="1" customWidth="1"/>
    <col min="10" max="10" width="19.33203125" bestFit="1" customWidth="1"/>
    <col min="11" max="11" width="15.5" bestFit="1" customWidth="1"/>
  </cols>
  <sheetData>
    <row r="1" spans="1:11" x14ac:dyDescent="0.2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</v>
      </c>
      <c r="H1" t="s">
        <v>23</v>
      </c>
      <c r="I1" t="s">
        <v>24</v>
      </c>
      <c r="J1" t="s">
        <v>25</v>
      </c>
      <c r="K1" t="s">
        <v>38</v>
      </c>
    </row>
    <row r="2" spans="1:11" x14ac:dyDescent="0.2">
      <c r="A2">
        <v>5</v>
      </c>
      <c r="B2">
        <v>3</v>
      </c>
      <c r="C2">
        <v>0</v>
      </c>
      <c r="D2" s="1" t="s">
        <v>5</v>
      </c>
      <c r="E2">
        <v>0</v>
      </c>
      <c r="F2" s="1">
        <v>0</v>
      </c>
      <c r="G2">
        <v>0</v>
      </c>
      <c r="H2">
        <f>K2*B2</f>
        <v>12</v>
      </c>
      <c r="I2">
        <v>0</v>
      </c>
      <c r="J2">
        <v>0</v>
      </c>
      <c r="K2">
        <v>4</v>
      </c>
    </row>
    <row r="3" spans="1:11" x14ac:dyDescent="0.2">
      <c r="A3" s="1">
        <v>10</v>
      </c>
      <c r="B3" s="1">
        <v>3.2</v>
      </c>
      <c r="C3" s="1" t="s">
        <v>5</v>
      </c>
      <c r="D3" s="1" t="s">
        <v>11</v>
      </c>
      <c r="E3" s="1" t="s">
        <v>14</v>
      </c>
      <c r="F3" s="1" t="s">
        <v>14</v>
      </c>
      <c r="G3" s="1" t="s">
        <v>39</v>
      </c>
      <c r="H3">
        <f>K3*B3</f>
        <v>12.8</v>
      </c>
      <c r="I3" s="1" t="s">
        <v>26</v>
      </c>
      <c r="J3" s="1" t="s">
        <v>32</v>
      </c>
      <c r="K3">
        <v>4</v>
      </c>
    </row>
    <row r="4" spans="1:11" x14ac:dyDescent="0.2">
      <c r="A4" s="1">
        <v>15</v>
      </c>
      <c r="B4" s="1">
        <v>3.7</v>
      </c>
      <c r="C4" s="1" t="s">
        <v>5</v>
      </c>
      <c r="D4" s="1" t="s">
        <v>10</v>
      </c>
      <c r="E4" s="1" t="s">
        <v>14</v>
      </c>
      <c r="F4" s="1" t="s">
        <v>15</v>
      </c>
      <c r="G4" s="1" t="s">
        <v>40</v>
      </c>
      <c r="H4">
        <f>K4*B4</f>
        <v>14.8</v>
      </c>
      <c r="I4" s="1" t="s">
        <v>27</v>
      </c>
      <c r="J4" s="1" t="s">
        <v>33</v>
      </c>
      <c r="K4">
        <v>4</v>
      </c>
    </row>
    <row r="5" spans="1:11" x14ac:dyDescent="0.2">
      <c r="A5" s="1">
        <v>20</v>
      </c>
      <c r="B5" s="1">
        <v>4</v>
      </c>
      <c r="C5" s="1" t="s">
        <v>5</v>
      </c>
      <c r="D5" s="1" t="s">
        <v>9</v>
      </c>
      <c r="E5" s="1" t="s">
        <v>14</v>
      </c>
      <c r="F5" s="1" t="s">
        <v>16</v>
      </c>
      <c r="G5" s="1" t="s">
        <v>41</v>
      </c>
      <c r="H5">
        <f>K5*B5</f>
        <v>16</v>
      </c>
      <c r="I5" s="1" t="s">
        <v>28</v>
      </c>
      <c r="J5" s="1" t="s">
        <v>34</v>
      </c>
      <c r="K5">
        <v>4</v>
      </c>
    </row>
    <row r="6" spans="1:11" x14ac:dyDescent="0.2">
      <c r="A6" s="1">
        <v>25</v>
      </c>
      <c r="B6" s="1">
        <v>4.25</v>
      </c>
      <c r="C6" s="1" t="s">
        <v>5</v>
      </c>
      <c r="D6" s="1" t="s">
        <v>6</v>
      </c>
      <c r="E6" s="1" t="s">
        <v>14</v>
      </c>
      <c r="F6" s="1" t="s">
        <v>17</v>
      </c>
      <c r="G6" s="1" t="s">
        <v>42</v>
      </c>
      <c r="H6">
        <f>K6*B6</f>
        <v>17</v>
      </c>
      <c r="I6" s="1" t="s">
        <v>29</v>
      </c>
      <c r="J6" s="1" t="s">
        <v>35</v>
      </c>
      <c r="K6">
        <v>4</v>
      </c>
    </row>
    <row r="7" spans="1:11" x14ac:dyDescent="0.2">
      <c r="A7" s="1">
        <v>90</v>
      </c>
      <c r="B7" s="1">
        <v>12</v>
      </c>
      <c r="C7" s="1" t="s">
        <v>12</v>
      </c>
      <c r="D7" s="1" t="s">
        <v>7</v>
      </c>
      <c r="E7" s="1" t="s">
        <v>18</v>
      </c>
      <c r="F7" s="1" t="s">
        <v>20</v>
      </c>
      <c r="G7" s="1" t="s">
        <v>43</v>
      </c>
      <c r="H7">
        <f>K7*B7</f>
        <v>48</v>
      </c>
      <c r="I7" s="1" t="s">
        <v>31</v>
      </c>
      <c r="J7" s="1" t="s">
        <v>36</v>
      </c>
      <c r="K7">
        <v>4</v>
      </c>
    </row>
    <row r="8" spans="1:11" x14ac:dyDescent="0.2">
      <c r="A8" s="1">
        <v>150</v>
      </c>
      <c r="B8" s="1">
        <v>18</v>
      </c>
      <c r="C8" s="1" t="s">
        <v>13</v>
      </c>
      <c r="D8" s="1" t="s">
        <v>8</v>
      </c>
      <c r="E8" s="1" t="s">
        <v>19</v>
      </c>
      <c r="F8" s="1" t="s">
        <v>21</v>
      </c>
      <c r="G8" s="1" t="s">
        <v>44</v>
      </c>
      <c r="H8">
        <f>K8*B8</f>
        <v>72</v>
      </c>
      <c r="I8" s="1" t="s">
        <v>30</v>
      </c>
      <c r="J8" s="1" t="s">
        <v>37</v>
      </c>
      <c r="K8">
        <v>4</v>
      </c>
    </row>
    <row r="10" spans="1:11" x14ac:dyDescent="0.2">
      <c r="A10">
        <v>5</v>
      </c>
      <c r="B10">
        <v>3</v>
      </c>
      <c r="C10">
        <v>0</v>
      </c>
      <c r="D10" s="1">
        <f>PI()/36</f>
        <v>8.7266462599716474E-2</v>
      </c>
      <c r="E10">
        <v>0</v>
      </c>
      <c r="F10" s="1">
        <v>0</v>
      </c>
      <c r="G10">
        <v>0</v>
      </c>
      <c r="H10">
        <f>$K$10*$B$10</f>
        <v>12</v>
      </c>
      <c r="I10">
        <v>0</v>
      </c>
      <c r="J10">
        <v>0</v>
      </c>
      <c r="K10">
        <v>4</v>
      </c>
    </row>
    <row r="11" spans="1:11" x14ac:dyDescent="0.2">
      <c r="A11" s="1">
        <v>10</v>
      </c>
      <c r="B11" s="1">
        <v>3.2</v>
      </c>
      <c r="C11" s="1">
        <f>PI()/36</f>
        <v>8.7266462599716474E-2</v>
      </c>
      <c r="D11" s="1">
        <f>2*(PI())/36</f>
        <v>0.17453292519943295</v>
      </c>
      <c r="E11" s="1">
        <f>4*(PI())/36</f>
        <v>0.3490658503988659</v>
      </c>
      <c r="F11" s="1">
        <f>4*(PI())/36</f>
        <v>0.3490658503988659</v>
      </c>
      <c r="G11" s="1">
        <f>12.8/(PI())/36</f>
        <v>0.11317684842090335</v>
      </c>
      <c r="H11">
        <f>$K$11*$B$11</f>
        <v>12.8</v>
      </c>
      <c r="I11" s="1">
        <f>12.4*(PI())/36</f>
        <v>1.0821041362364843</v>
      </c>
      <c r="J11" s="1">
        <f>12.4*(PI())/36</f>
        <v>1.0821041362364843</v>
      </c>
      <c r="K11">
        <v>4</v>
      </c>
    </row>
    <row r="12" spans="1:11" x14ac:dyDescent="0.2">
      <c r="A12" s="1">
        <v>15</v>
      </c>
      <c r="B12" s="1">
        <v>3.7</v>
      </c>
      <c r="C12" s="1">
        <f>PI()/36</f>
        <v>8.7266462599716474E-2</v>
      </c>
      <c r="D12" s="1">
        <f>3*(PI())/36</f>
        <v>0.26179938779914941</v>
      </c>
      <c r="E12" s="1">
        <f>4*(PI())/36</f>
        <v>0.3490658503988659</v>
      </c>
      <c r="F12" s="1">
        <f>8*(PI())/36</f>
        <v>0.69813170079773179</v>
      </c>
      <c r="G12" s="1">
        <f>14.8/(PI())/36</f>
        <v>0.1308607309866695</v>
      </c>
      <c r="H12">
        <f>$K$12*$B$12</f>
        <v>14.8</v>
      </c>
      <c r="I12" s="1">
        <f>13.8*(PI())/36</f>
        <v>1.2042771838760875</v>
      </c>
      <c r="J12" s="1">
        <f>26.2*(PI())/36</f>
        <v>2.2863813201125716</v>
      </c>
      <c r="K12">
        <v>4</v>
      </c>
    </row>
    <row r="13" spans="1:11" x14ac:dyDescent="0.2">
      <c r="A13" s="1">
        <v>20</v>
      </c>
      <c r="B13" s="1">
        <v>4</v>
      </c>
      <c r="C13" s="1">
        <f>PI()/36</f>
        <v>8.7266462599716474E-2</v>
      </c>
      <c r="D13" s="1">
        <f>4*(PI())/36</f>
        <v>0.3490658503988659</v>
      </c>
      <c r="E13" s="1">
        <f>4*(PI())/36</f>
        <v>0.3490658503988659</v>
      </c>
      <c r="F13" s="1">
        <f>12*(PI())/36</f>
        <v>1.0471975511965976</v>
      </c>
      <c r="G13" s="1">
        <f>16/(PI())/36</f>
        <v>0.14147106052612921</v>
      </c>
      <c r="H13">
        <f>$K$13*$B$13</f>
        <v>16</v>
      </c>
      <c r="I13" s="1">
        <f>15.4*(PI())/36</f>
        <v>1.3439035240356338</v>
      </c>
      <c r="J13" s="1">
        <f>41.6*(PI())/36</f>
        <v>3.6302848441482052</v>
      </c>
      <c r="K13">
        <v>4</v>
      </c>
    </row>
    <row r="14" spans="1:11" x14ac:dyDescent="0.2">
      <c r="A14" s="1">
        <v>25</v>
      </c>
      <c r="B14" s="1">
        <v>4.25</v>
      </c>
      <c r="C14" s="1">
        <f>PI()/36</f>
        <v>8.7266462599716474E-2</v>
      </c>
      <c r="D14" s="1">
        <f>5*(PI())/36</f>
        <v>0.43633231299858238</v>
      </c>
      <c r="E14" s="1">
        <f>4*(PI())/36</f>
        <v>0.3490658503988659</v>
      </c>
      <c r="F14" s="1">
        <f>16*(PI())/36</f>
        <v>1.3962634015954636</v>
      </c>
      <c r="G14" s="1">
        <f>17/(PI())/36</f>
        <v>0.15031300180901228</v>
      </c>
      <c r="H14">
        <f>$K$14*$B$14</f>
        <v>17</v>
      </c>
      <c r="I14" s="1">
        <f>16.5*(PI())/36</f>
        <v>1.439896632895322</v>
      </c>
      <c r="J14" s="1">
        <f>58.1*(PI())/36</f>
        <v>5.0701814770435272</v>
      </c>
      <c r="K14">
        <v>4</v>
      </c>
    </row>
    <row r="15" spans="1:11" x14ac:dyDescent="0.2">
      <c r="A15" s="1">
        <v>90</v>
      </c>
      <c r="B15" s="1">
        <v>12</v>
      </c>
      <c r="C15" s="1">
        <f>13*(PI())/36</f>
        <v>1.1344640137963142</v>
      </c>
      <c r="D15" s="1">
        <f>18*(PI())/36</f>
        <v>1.5707963267948966</v>
      </c>
      <c r="E15" s="1">
        <f>52*(PI())/36</f>
        <v>4.5378560551852569</v>
      </c>
      <c r="F15" s="1">
        <f>68*(PI())/36</f>
        <v>5.9341194567807207</v>
      </c>
      <c r="G15" s="1">
        <f>48/(PI())/36</f>
        <v>0.42441318157838759</v>
      </c>
      <c r="H15">
        <f>$K$15*$B$15</f>
        <v>48</v>
      </c>
      <c r="I15" s="1">
        <f>422.5*(PI())/36</f>
        <v>36.870080448380207</v>
      </c>
      <c r="J15" s="1">
        <f>480.6*(PI())/36</f>
        <v>41.940261925423741</v>
      </c>
      <c r="K15">
        <v>4</v>
      </c>
    </row>
    <row r="16" spans="1:11" x14ac:dyDescent="0.2">
      <c r="A16" s="1">
        <v>150</v>
      </c>
      <c r="B16" s="1">
        <v>18</v>
      </c>
      <c r="C16" s="1">
        <f>12*(PI())/36</f>
        <v>1.0471975511965976</v>
      </c>
      <c r="D16" s="1">
        <f>30*(PI())/36</f>
        <v>2.617993877991494</v>
      </c>
      <c r="E16" s="1">
        <f>48*(PI())/36</f>
        <v>4.1887902047863905</v>
      </c>
      <c r="F16" s="1">
        <f>116*(PI())/36</f>
        <v>10.122909661567112</v>
      </c>
      <c r="G16" s="1">
        <f>72/(PI())/36</f>
        <v>0.63661977236758138</v>
      </c>
      <c r="H16">
        <f>$K$16*$B$16</f>
        <v>72</v>
      </c>
      <c r="I16" s="1">
        <f>720*(PI())/36</f>
        <v>62.831853071795862</v>
      </c>
      <c r="J16" s="1">
        <f>1200.6*(PI())/36</f>
        <v>104.7721149972196</v>
      </c>
      <c r="K16">
        <v>4</v>
      </c>
    </row>
    <row r="19" spans="1:2" x14ac:dyDescent="0.2">
      <c r="A19" t="s">
        <v>45</v>
      </c>
      <c r="B19" t="s">
        <v>4</v>
      </c>
    </row>
    <row r="20" spans="1:2" x14ac:dyDescent="0.2">
      <c r="A20">
        <v>3</v>
      </c>
      <c r="B20" s="1">
        <v>0</v>
      </c>
    </row>
    <row r="21" spans="1:2" x14ac:dyDescent="0.2">
      <c r="A21" s="1">
        <v>3.2</v>
      </c>
      <c r="B21" s="1">
        <f>4*(PI())/36</f>
        <v>0.3490658503988659</v>
      </c>
    </row>
    <row r="22" spans="1:2" x14ac:dyDescent="0.2">
      <c r="A22" s="1">
        <v>3.7</v>
      </c>
      <c r="B22" s="1">
        <f>8*(PI())/36</f>
        <v>0.69813170079773179</v>
      </c>
    </row>
    <row r="23" spans="1:2" x14ac:dyDescent="0.2">
      <c r="A23" s="1">
        <v>4</v>
      </c>
      <c r="B23" s="1">
        <f>12*(PI())/36</f>
        <v>1.0471975511965976</v>
      </c>
    </row>
    <row r="24" spans="1:2" x14ac:dyDescent="0.2">
      <c r="A24" s="1">
        <v>4.25</v>
      </c>
      <c r="B24" s="1">
        <f>16*(PI())/36</f>
        <v>1.3962634015954636</v>
      </c>
    </row>
    <row r="25" spans="1:2" x14ac:dyDescent="0.2">
      <c r="A25" s="1">
        <v>12</v>
      </c>
      <c r="B25" s="1">
        <f>68*(PI())/36</f>
        <v>5.9341194567807207</v>
      </c>
    </row>
    <row r="26" spans="1:2" x14ac:dyDescent="0.2">
      <c r="A26" s="1">
        <v>18</v>
      </c>
      <c r="B26" s="1">
        <f>116*(PI())/36</f>
        <v>10.122909661567112</v>
      </c>
    </row>
    <row r="30" spans="1:2" x14ac:dyDescent="0.2">
      <c r="A30" t="s">
        <v>23</v>
      </c>
      <c r="B30" t="s">
        <v>47</v>
      </c>
    </row>
    <row r="31" spans="1:2" x14ac:dyDescent="0.2">
      <c r="A31">
        <f>$K$10*$B$10</f>
        <v>12</v>
      </c>
      <c r="B31" s="1">
        <f>PI()/36</f>
        <v>8.7266462599716474E-2</v>
      </c>
    </row>
    <row r="32" spans="1:2" x14ac:dyDescent="0.2">
      <c r="A32">
        <f>$K$11*$B$11</f>
        <v>12.8</v>
      </c>
      <c r="B32" s="1">
        <f>2*(PI())/36</f>
        <v>0.17453292519943295</v>
      </c>
    </row>
    <row r="33" spans="1:2" x14ac:dyDescent="0.2">
      <c r="A33">
        <f>$K$12*$B$12</f>
        <v>14.8</v>
      </c>
      <c r="B33" s="1">
        <f>3*(PI())/36</f>
        <v>0.26179938779914941</v>
      </c>
    </row>
    <row r="34" spans="1:2" x14ac:dyDescent="0.2">
      <c r="A34">
        <f>$K$13*$B$13</f>
        <v>16</v>
      </c>
      <c r="B34" s="1">
        <f>4*(PI())/36</f>
        <v>0.3490658503988659</v>
      </c>
    </row>
    <row r="35" spans="1:2" x14ac:dyDescent="0.2">
      <c r="A35">
        <f>$K$14*$B$14</f>
        <v>17</v>
      </c>
      <c r="B35" s="1">
        <f>5*(PI())/36</f>
        <v>0.43633231299858238</v>
      </c>
    </row>
    <row r="36" spans="1:2" x14ac:dyDescent="0.2">
      <c r="A36">
        <f>$K$15*$B$15</f>
        <v>48</v>
      </c>
      <c r="B36" s="1">
        <f>18*(PI())/36</f>
        <v>1.5707963267948966</v>
      </c>
    </row>
    <row r="37" spans="1:2" x14ac:dyDescent="0.2">
      <c r="A37">
        <f>$K$16*$B$16</f>
        <v>72</v>
      </c>
      <c r="B37" s="1">
        <f>30*(PI())/36</f>
        <v>2.617993877991494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2020-11-15T15:37:14Z</dcterms:created>
  <dcterms:modified xsi:type="dcterms:W3CDTF">2020-11-15T20:35:30Z</dcterms:modified>
</cp:coreProperties>
</file>