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drawings/drawing16.xml" ContentType="application/vnd.openxmlformats-officedocument.drawing+xml"/>
  <Override PartName="/xl/charts/chart19.xml" ContentType="application/vnd.openxmlformats-officedocument.drawingml.chart+xml"/>
  <Override PartName="/xl/drawings/drawing17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2024Y\parts\"/>
    </mc:Choice>
  </mc:AlternateContent>
  <xr:revisionPtr revIDLastSave="0" documentId="13_ncr:1_{72E7DB10-740F-4DCF-9E58-3A2071A70759}" xr6:coauthVersionLast="47" xr6:coauthVersionMax="47" xr10:uidLastSave="{00000000-0000-0000-0000-000000000000}"/>
  <bookViews>
    <workbookView xWindow="-120" yWindow="-120" windowWidth="29040" windowHeight="15720" tabRatio="794" firstSheet="1" activeTab="17" xr2:uid="{00000000-000D-0000-FFFF-FFFF00000000}"/>
  </bookViews>
  <sheets>
    <sheet name="S220_Y19 PLAN" sheetId="48" r:id="rId1"/>
    <sheet name="圖表" sheetId="1" r:id="rId2"/>
    <sheet name="1月" sheetId="86" r:id="rId3"/>
    <sheet name="2月" sheetId="36" r:id="rId4"/>
    <sheet name="3月 " sheetId="76" r:id="rId5"/>
    <sheet name="Q1" sheetId="50" r:id="rId6"/>
    <sheet name="4月" sheetId="38" r:id="rId7"/>
    <sheet name="5月" sheetId="59" r:id="rId8"/>
    <sheet name="6月" sheetId="60" r:id="rId9"/>
    <sheet name="Q2 (4)" sheetId="69" r:id="rId10"/>
    <sheet name="h11" sheetId="83" r:id="rId11"/>
    <sheet name="7 月" sheetId="77" r:id="rId12"/>
    <sheet name="8月" sheetId="42" r:id="rId13"/>
    <sheet name="9月" sheetId="70" r:id="rId14"/>
    <sheet name="Q3" sheetId="72" r:id="rId15"/>
    <sheet name="10月" sheetId="44" r:id="rId16"/>
    <sheet name="11月" sheetId="45" r:id="rId17"/>
    <sheet name="12月 " sheetId="73" r:id="rId18"/>
    <sheet name="Q4" sheetId="78" r:id="rId19"/>
    <sheet name="y" sheetId="56" r:id="rId20"/>
    <sheet name="H2" sheetId="79" r:id="rId21"/>
    <sheet name="2023Y" sheetId="84" r:id="rId22"/>
    <sheet name="QUARTZ WINDOW" sheetId="81" r:id="rId23"/>
    <sheet name="50k" sheetId="65" r:id="rId24"/>
    <sheet name="工作表1" sheetId="87" r:id="rId25"/>
  </sheets>
  <definedNames>
    <definedName name="_xlnm._FilterDatabase" localSheetId="5" hidden="1">'Q1'!$B$1:$B$35</definedName>
    <definedName name="_xlnm._FilterDatabase" localSheetId="9" hidden="1">'Q2 (4)'!$B$1:$B$37</definedName>
    <definedName name="_xlnm._FilterDatabase" localSheetId="14" hidden="1">'Q3'!$B$1:$B$29</definedName>
    <definedName name="_xlnm._FilterDatabase" localSheetId="18" hidden="1">'Q4'!$B$1:$B$38</definedName>
    <definedName name="_xlnm._FilterDatabase" localSheetId="19" hidden="1">y!$B$1:$B$12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" i="1" l="1"/>
  <c r="U3" i="1"/>
  <c r="X2" i="1" l="1"/>
  <c r="Y2" i="1"/>
  <c r="F47" i="65"/>
  <c r="F55" i="78"/>
  <c r="F54" i="78"/>
  <c r="F53" i="78"/>
  <c r="F52" i="78"/>
  <c r="F51" i="78"/>
  <c r="F50" i="78"/>
  <c r="F48" i="78"/>
  <c r="F47" i="78"/>
  <c r="F46" i="78"/>
  <c r="F45" i="78"/>
  <c r="F43" i="78"/>
  <c r="F42" i="78"/>
  <c r="F41" i="78"/>
  <c r="F40" i="78"/>
  <c r="F39" i="78"/>
  <c r="F38" i="78"/>
  <c r="F37" i="78"/>
  <c r="F36" i="78"/>
  <c r="F35" i="78"/>
  <c r="F34" i="78"/>
  <c r="F33" i="78"/>
  <c r="F32" i="78"/>
  <c r="F31" i="78"/>
  <c r="F30" i="78"/>
  <c r="F29" i="78"/>
  <c r="F28" i="78"/>
  <c r="F27" i="78"/>
  <c r="F26" i="78"/>
  <c r="F25" i="78"/>
  <c r="F23" i="78"/>
  <c r="F22" i="78"/>
  <c r="F21" i="78"/>
  <c r="F20" i="78"/>
  <c r="F19" i="78"/>
  <c r="F18" i="78"/>
  <c r="F17" i="78"/>
  <c r="F15" i="78"/>
  <c r="F14" i="78"/>
  <c r="F12" i="78"/>
  <c r="F11" i="78"/>
  <c r="F10" i="78"/>
  <c r="F9" i="78"/>
  <c r="F8" i="78"/>
  <c r="F7" i="78"/>
  <c r="F5" i="78"/>
  <c r="F4" i="78"/>
  <c r="F2" i="78"/>
  <c r="F51" i="87"/>
  <c r="F43" i="87"/>
  <c r="F40" i="87"/>
  <c r="F36" i="87"/>
  <c r="F29" i="87"/>
  <c r="F27" i="87"/>
  <c r="F21" i="87"/>
  <c r="F20" i="87"/>
  <c r="F19" i="87"/>
  <c r="F15" i="87"/>
  <c r="F14" i="87"/>
  <c r="F11" i="87"/>
  <c r="F10" i="87"/>
  <c r="F8" i="87"/>
  <c r="F2" i="87"/>
  <c r="F55" i="87"/>
  <c r="F54" i="87"/>
  <c r="F53" i="87"/>
  <c r="F52" i="87"/>
  <c r="F50" i="87"/>
  <c r="F48" i="87"/>
  <c r="F47" i="87"/>
  <c r="F46" i="87"/>
  <c r="F45" i="87"/>
  <c r="F38" i="87"/>
  <c r="F42" i="87"/>
  <c r="F34" i="87"/>
  <c r="F41" i="87"/>
  <c r="F39" i="87"/>
  <c r="F37" i="87"/>
  <c r="F33" i="87"/>
  <c r="F35" i="87"/>
  <c r="F25" i="87"/>
  <c r="F32" i="87"/>
  <c r="F31" i="87"/>
  <c r="F30" i="87"/>
  <c r="F28" i="87"/>
  <c r="F26" i="87"/>
  <c r="F23" i="87"/>
  <c r="F22" i="87"/>
  <c r="F5" i="87"/>
  <c r="F18" i="87"/>
  <c r="F4" i="87"/>
  <c r="F17" i="87"/>
  <c r="F12" i="87"/>
  <c r="F9" i="87"/>
  <c r="F7" i="87"/>
  <c r="H23" i="73"/>
  <c r="H22" i="73"/>
  <c r="H21" i="73"/>
  <c r="H20" i="73"/>
  <c r="H19" i="73"/>
  <c r="H18" i="73"/>
  <c r="H17" i="73"/>
  <c r="H16" i="73"/>
  <c r="H15" i="73"/>
  <c r="H14" i="73"/>
  <c r="H13" i="73"/>
  <c r="H12" i="73"/>
  <c r="H11" i="73"/>
  <c r="H10" i="73"/>
  <c r="H9" i="73"/>
  <c r="H8" i="73"/>
  <c r="H7" i="73"/>
  <c r="H6" i="73"/>
  <c r="H5" i="73"/>
  <c r="H4" i="73"/>
  <c r="H3" i="73"/>
  <c r="H2" i="73"/>
  <c r="F24" i="73"/>
  <c r="F23" i="73"/>
  <c r="F22" i="73"/>
  <c r="F21" i="73"/>
  <c r="F20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F7" i="73"/>
  <c r="F6" i="73"/>
  <c r="F5" i="73"/>
  <c r="F4" i="73"/>
  <c r="F3" i="73"/>
  <c r="F2" i="73"/>
  <c r="AE3" i="1"/>
  <c r="AE7" i="1"/>
  <c r="G7" i="1" l="1"/>
  <c r="G3" i="1"/>
  <c r="G2" i="1"/>
  <c r="H34" i="45" l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H16" i="45"/>
  <c r="H15" i="45"/>
  <c r="H14" i="45"/>
  <c r="H13" i="45"/>
  <c r="H12" i="45"/>
  <c r="H11" i="45"/>
  <c r="H10" i="45"/>
  <c r="H9" i="45"/>
  <c r="H8" i="45"/>
  <c r="H7" i="45"/>
  <c r="H6" i="45"/>
  <c r="H5" i="45"/>
  <c r="H4" i="45"/>
  <c r="H3" i="45"/>
  <c r="H2" i="45"/>
  <c r="F35" i="45"/>
  <c r="F34" i="45"/>
  <c r="F33" i="45"/>
  <c r="F32" i="45"/>
  <c r="F31" i="45"/>
  <c r="F30" i="45"/>
  <c r="F29" i="45"/>
  <c r="F28" i="45"/>
  <c r="F27" i="45"/>
  <c r="F26" i="45"/>
  <c r="F25" i="45"/>
  <c r="F24" i="45"/>
  <c r="F23" i="45"/>
  <c r="F22" i="45"/>
  <c r="F21" i="45"/>
  <c r="F20" i="45"/>
  <c r="F19" i="45"/>
  <c r="F18" i="45"/>
  <c r="F17" i="45"/>
  <c r="F16" i="45"/>
  <c r="F15" i="45"/>
  <c r="F14" i="45"/>
  <c r="F13" i="45"/>
  <c r="F12" i="45"/>
  <c r="F11" i="45"/>
  <c r="F10" i="45"/>
  <c r="F9" i="45"/>
  <c r="F8" i="45"/>
  <c r="F7" i="45"/>
  <c r="F6" i="45"/>
  <c r="F5" i="45"/>
  <c r="F4" i="45"/>
  <c r="F3" i="45"/>
  <c r="F2" i="45"/>
  <c r="H20" i="72"/>
  <c r="H19" i="72"/>
  <c r="H18" i="72"/>
  <c r="H17" i="72"/>
  <c r="H16" i="72"/>
  <c r="H15" i="72"/>
  <c r="H14" i="72"/>
  <c r="H13" i="72"/>
  <c r="H12" i="72"/>
  <c r="H11" i="72"/>
  <c r="H10" i="72"/>
  <c r="H9" i="72"/>
  <c r="H8" i="72"/>
  <c r="H7" i="72"/>
  <c r="H6" i="72"/>
  <c r="H5" i="72"/>
  <c r="H4" i="72"/>
  <c r="H3" i="72"/>
  <c r="H2" i="72"/>
  <c r="F62" i="72"/>
  <c r="F58" i="72"/>
  <c r="F49" i="72"/>
  <c r="F48" i="72"/>
  <c r="F47" i="72"/>
  <c r="F46" i="72"/>
  <c r="F35" i="72"/>
  <c r="F34" i="72"/>
  <c r="F33" i="72"/>
  <c r="F25" i="72"/>
  <c r="F24" i="72"/>
  <c r="F21" i="72"/>
  <c r="F18" i="72"/>
  <c r="F16" i="72"/>
  <c r="F14" i="72"/>
  <c r="F10" i="72"/>
  <c r="F6" i="72"/>
  <c r="F4" i="72"/>
  <c r="F2" i="72"/>
  <c r="W8" i="1"/>
  <c r="W7" i="1"/>
  <c r="W3" i="1"/>
  <c r="W2" i="1"/>
  <c r="F3" i="1"/>
  <c r="F7" i="1"/>
  <c r="F2" i="1"/>
  <c r="U15" i="1"/>
  <c r="U17" i="1"/>
  <c r="F8" i="65"/>
  <c r="F6" i="65"/>
  <c r="F2" i="65"/>
  <c r="F127" i="83"/>
  <c r="F115" i="83"/>
  <c r="F113" i="83"/>
  <c r="F108" i="83"/>
  <c r="F82" i="83"/>
  <c r="F91" i="83"/>
  <c r="F95" i="83"/>
  <c r="F121" i="83"/>
  <c r="F58" i="83"/>
  <c r="F47" i="83"/>
  <c r="F61" i="83"/>
  <c r="F39" i="83"/>
  <c r="F70" i="83"/>
  <c r="F49" i="83"/>
  <c r="F67" i="83"/>
  <c r="F26" i="83"/>
  <c r="F17" i="83"/>
  <c r="F83" i="83"/>
  <c r="F24" i="83"/>
  <c r="F31" i="83"/>
  <c r="F36" i="83"/>
  <c r="F2" i="83"/>
  <c r="F125" i="83"/>
  <c r="F120" i="83"/>
  <c r="F124" i="83"/>
  <c r="F107" i="83"/>
  <c r="F98" i="83"/>
  <c r="F96" i="83"/>
  <c r="F112" i="83"/>
  <c r="F126" i="83"/>
  <c r="F119" i="83"/>
  <c r="F94" i="83"/>
  <c r="F93" i="83"/>
  <c r="F118" i="83"/>
  <c r="F90" i="83"/>
  <c r="F78" i="83"/>
  <c r="F97" i="83"/>
  <c r="F116" i="83"/>
  <c r="F102" i="83"/>
  <c r="F74" i="83"/>
  <c r="F99" i="83"/>
  <c r="F81" i="83"/>
  <c r="F87" i="83"/>
  <c r="F110" i="83"/>
  <c r="F86" i="83"/>
  <c r="F77" i="83"/>
  <c r="F76" i="83"/>
  <c r="F103" i="83"/>
  <c r="F109" i="83"/>
  <c r="F122" i="83"/>
  <c r="F85" i="83"/>
  <c r="F73" i="83"/>
  <c r="F57" i="83"/>
  <c r="F72" i="83"/>
  <c r="F55" i="83"/>
  <c r="F53" i="83"/>
  <c r="F71" i="83"/>
  <c r="F106" i="83"/>
  <c r="F51" i="83"/>
  <c r="F89" i="83"/>
  <c r="F68" i="83"/>
  <c r="F66" i="83"/>
  <c r="F50" i="83"/>
  <c r="F48" i="83"/>
  <c r="F64" i="83"/>
  <c r="F46" i="83"/>
  <c r="F63" i="83"/>
  <c r="F44" i="83"/>
  <c r="F43" i="83"/>
  <c r="F42" i="83"/>
  <c r="F100" i="83"/>
  <c r="F40" i="83"/>
  <c r="F84" i="83"/>
  <c r="F37" i="83"/>
  <c r="F104" i="83"/>
  <c r="F35" i="83"/>
  <c r="F59" i="83"/>
  <c r="F34" i="83"/>
  <c r="F33" i="83"/>
  <c r="F32" i="83"/>
  <c r="F114" i="83"/>
  <c r="F22" i="83"/>
  <c r="F19" i="83"/>
  <c r="F18" i="83"/>
  <c r="F15" i="83"/>
  <c r="F45" i="83"/>
  <c r="F14" i="83"/>
  <c r="F13" i="83"/>
  <c r="F28" i="83"/>
  <c r="F12" i="83"/>
  <c r="F25" i="83"/>
  <c r="F62" i="83"/>
  <c r="F16" i="83"/>
  <c r="F30" i="83"/>
  <c r="F11" i="83"/>
  <c r="F10" i="83"/>
  <c r="F60" i="83"/>
  <c r="F6" i="83"/>
  <c r="F8" i="83"/>
  <c r="V15" i="1"/>
  <c r="V17" i="1" s="1"/>
  <c r="V7" i="1"/>
  <c r="U7" i="1"/>
  <c r="U16" i="1"/>
  <c r="H36" i="42"/>
  <c r="H35" i="42"/>
  <c r="H34" i="42"/>
  <c r="H33" i="42"/>
  <c r="H32" i="42"/>
  <c r="H31" i="42"/>
  <c r="H30" i="42"/>
  <c r="F36" i="42"/>
  <c r="F35" i="42"/>
  <c r="F34" i="42"/>
  <c r="F33" i="42"/>
  <c r="F32" i="42"/>
  <c r="F31" i="42"/>
  <c r="F30" i="42"/>
  <c r="F29" i="42"/>
  <c r="F28" i="42"/>
  <c r="F27" i="42"/>
  <c r="F26" i="42"/>
  <c r="F25" i="42"/>
  <c r="F24" i="42"/>
  <c r="F23" i="42"/>
  <c r="F22" i="42"/>
  <c r="F21" i="42"/>
  <c r="F20" i="42"/>
  <c r="F19" i="42"/>
  <c r="F18" i="42"/>
  <c r="F17" i="42"/>
  <c r="F16" i="42"/>
  <c r="F15" i="42"/>
  <c r="F14" i="42"/>
  <c r="F13" i="42"/>
  <c r="F12" i="42"/>
  <c r="F11" i="42"/>
  <c r="F10" i="42"/>
  <c r="F9" i="42"/>
  <c r="F8" i="42"/>
  <c r="F7" i="42"/>
  <c r="F6" i="42"/>
  <c r="F5" i="42"/>
  <c r="F4" i="42"/>
  <c r="F3" i="42"/>
  <c r="F2" i="42"/>
  <c r="P18" i="1"/>
  <c r="E3" i="1"/>
  <c r="E2" i="1"/>
  <c r="P17" i="1"/>
  <c r="N15" i="1" s="1" a="1"/>
  <c r="N15" i="1" s="1"/>
  <c r="P16" i="1"/>
  <c r="P15" i="1"/>
  <c r="E7" i="1"/>
  <c r="H23" i="69"/>
  <c r="H22" i="69"/>
  <c r="H21" i="69"/>
  <c r="H20" i="69"/>
  <c r="H19" i="69"/>
  <c r="H18" i="69"/>
  <c r="H17" i="69"/>
  <c r="H16" i="69"/>
  <c r="H15" i="69"/>
  <c r="H14" i="69"/>
  <c r="H13" i="69"/>
  <c r="H12" i="69"/>
  <c r="H11" i="69"/>
  <c r="H10" i="69"/>
  <c r="H9" i="69"/>
  <c r="H8" i="69"/>
  <c r="H7" i="69"/>
  <c r="H6" i="69"/>
  <c r="H5" i="69"/>
  <c r="H4" i="69"/>
  <c r="H3" i="69"/>
  <c r="H2" i="69"/>
  <c r="F26" i="60"/>
  <c r="F50" i="69"/>
  <c r="F49" i="69"/>
  <c r="F48" i="69"/>
  <c r="F47" i="69"/>
  <c r="F43" i="69"/>
  <c r="F40" i="69"/>
  <c r="F38" i="69"/>
  <c r="F37" i="69"/>
  <c r="F36" i="69"/>
  <c r="F28" i="69"/>
  <c r="F27" i="69"/>
  <c r="F23" i="69"/>
  <c r="F21" i="69"/>
  <c r="F20" i="69"/>
  <c r="F19" i="69"/>
  <c r="F17" i="69"/>
  <c r="F13" i="69"/>
  <c r="F12" i="69"/>
  <c r="F10" i="69"/>
  <c r="F9" i="69"/>
  <c r="F8" i="69"/>
  <c r="F2" i="69"/>
  <c r="H25" i="59"/>
  <c r="H24" i="59"/>
  <c r="H23" i="59"/>
  <c r="H22" i="59"/>
  <c r="H21" i="59"/>
  <c r="H20" i="59"/>
  <c r="H19" i="59"/>
  <c r="H18" i="59"/>
  <c r="H17" i="59"/>
  <c r="H16" i="59"/>
  <c r="H15" i="59"/>
  <c r="F23" i="59"/>
  <c r="H14" i="59"/>
  <c r="H13" i="59"/>
  <c r="H12" i="59"/>
  <c r="H11" i="59"/>
  <c r="H10" i="59"/>
  <c r="H9" i="59"/>
  <c r="H8" i="59"/>
  <c r="H7" i="59"/>
  <c r="H6" i="59"/>
  <c r="H5" i="59"/>
  <c r="H4" i="59"/>
  <c r="H3" i="59"/>
  <c r="H2" i="59"/>
  <c r="F26" i="59"/>
  <c r="F25" i="59"/>
  <c r="F24" i="59"/>
  <c r="F22" i="59"/>
  <c r="F21" i="59"/>
  <c r="F20" i="59"/>
  <c r="F19" i="59"/>
  <c r="F18" i="59"/>
  <c r="F17" i="59"/>
  <c r="F16" i="59"/>
  <c r="F15" i="59"/>
  <c r="F14" i="59"/>
  <c r="F13" i="59"/>
  <c r="F12" i="59"/>
  <c r="F11" i="59"/>
  <c r="F10" i="59"/>
  <c r="F9" i="59"/>
  <c r="F8" i="59"/>
  <c r="F7" i="59"/>
  <c r="F6" i="59"/>
  <c r="F5" i="59"/>
  <c r="F4" i="59"/>
  <c r="F3" i="59"/>
  <c r="F2" i="59"/>
  <c r="F20" i="38"/>
  <c r="F26" i="76"/>
  <c r="F25" i="76"/>
  <c r="F24" i="76"/>
  <c r="F23" i="76"/>
  <c r="F22" i="76"/>
  <c r="F21" i="76"/>
  <c r="F20" i="76"/>
  <c r="F19" i="76"/>
  <c r="F18" i="76"/>
  <c r="F17" i="76"/>
  <c r="F16" i="76"/>
  <c r="F15" i="76"/>
  <c r="F14" i="76"/>
  <c r="F13" i="76"/>
  <c r="F12" i="76"/>
  <c r="F11" i="76"/>
  <c r="F10" i="76"/>
  <c r="F9" i="76"/>
  <c r="F8" i="76"/>
  <c r="F7" i="76"/>
  <c r="F6" i="76"/>
  <c r="F5" i="76"/>
  <c r="F4" i="76"/>
  <c r="F3" i="76"/>
  <c r="F2" i="76"/>
  <c r="U2" i="1"/>
  <c r="D3" i="1"/>
  <c r="H21" i="72" l="1"/>
  <c r="H22" i="72" s="1"/>
  <c r="H23" i="72" s="1"/>
  <c r="H24" i="72" s="1"/>
  <c r="H25" i="72" s="1"/>
  <c r="H26" i="72" s="1"/>
  <c r="H27" i="72" s="1"/>
  <c r="H28" i="72" s="1"/>
  <c r="H29" i="72" s="1"/>
  <c r="H30" i="72" s="1"/>
  <c r="H31" i="72" s="1"/>
  <c r="H32" i="72" s="1"/>
  <c r="H33" i="72" s="1"/>
  <c r="H34" i="72" s="1"/>
  <c r="H35" i="72" s="1"/>
  <c r="H36" i="72" s="1"/>
  <c r="H37" i="72" s="1"/>
  <c r="H38" i="72" s="1"/>
  <c r="H39" i="72" s="1"/>
  <c r="H40" i="72" s="1"/>
  <c r="H41" i="72" s="1"/>
  <c r="H42" i="72" s="1"/>
  <c r="H43" i="72" s="1"/>
  <c r="H44" i="72" s="1"/>
  <c r="H45" i="72" s="1"/>
  <c r="H46" i="72" s="1"/>
  <c r="H47" i="72" s="1"/>
  <c r="H48" i="72" s="1"/>
  <c r="H49" i="72" s="1"/>
  <c r="H50" i="72" s="1"/>
  <c r="H51" i="72" s="1"/>
  <c r="H52" i="72" s="1"/>
  <c r="H53" i="72" s="1"/>
  <c r="H54" i="72" s="1"/>
  <c r="H55" i="72" s="1"/>
  <c r="H56" i="72" s="1"/>
  <c r="H57" i="72" s="1"/>
  <c r="H58" i="72" s="1"/>
  <c r="H59" i="72" s="1"/>
  <c r="H60" i="72" s="1"/>
  <c r="H61" i="72" s="1"/>
  <c r="H20" i="50"/>
  <c r="H19" i="50"/>
  <c r="H18" i="50"/>
  <c r="H17" i="50"/>
  <c r="H16" i="50"/>
  <c r="H15" i="50"/>
  <c r="H12" i="50"/>
  <c r="H13" i="50" s="1"/>
  <c r="H14" i="50" s="1"/>
  <c r="H11" i="50"/>
  <c r="H9" i="50"/>
  <c r="H10" i="50" s="1"/>
  <c r="H8" i="50"/>
  <c r="H7" i="50"/>
  <c r="H6" i="50"/>
  <c r="H5" i="50"/>
  <c r="H4" i="50"/>
  <c r="H3" i="50"/>
  <c r="H2" i="50"/>
  <c r="F79" i="50"/>
  <c r="F78" i="50"/>
  <c r="F77" i="50"/>
  <c r="F76" i="50"/>
  <c r="F75" i="50"/>
  <c r="F74" i="50"/>
  <c r="F73" i="50"/>
  <c r="F72" i="50"/>
  <c r="F71" i="50"/>
  <c r="F70" i="50"/>
  <c r="F69" i="50"/>
  <c r="F68" i="50"/>
  <c r="F67" i="50"/>
  <c r="F66" i="50"/>
  <c r="F65" i="50"/>
  <c r="F64" i="50"/>
  <c r="F63" i="50"/>
  <c r="F62" i="50"/>
  <c r="F61" i="50"/>
  <c r="F60" i="50"/>
  <c r="F59" i="50"/>
  <c r="F58" i="50"/>
  <c r="F57" i="50"/>
  <c r="F56" i="50"/>
  <c r="F55" i="50"/>
  <c r="F54" i="50"/>
  <c r="F53" i="50"/>
  <c r="F52" i="50"/>
  <c r="F51" i="50"/>
  <c r="F50" i="50"/>
  <c r="F49" i="50"/>
  <c r="F48" i="50"/>
  <c r="F47" i="50"/>
  <c r="F46" i="50"/>
  <c r="F45" i="50"/>
  <c r="F44" i="50"/>
  <c r="F43" i="50"/>
  <c r="F42" i="50"/>
  <c r="F41" i="50"/>
  <c r="F40" i="50"/>
  <c r="F39" i="50"/>
  <c r="F38" i="50"/>
  <c r="F37" i="50"/>
  <c r="F36" i="50"/>
  <c r="F35" i="50"/>
  <c r="F34" i="50"/>
  <c r="F33" i="50"/>
  <c r="F32" i="50"/>
  <c r="F31" i="50"/>
  <c r="F30" i="50"/>
  <c r="F29" i="50"/>
  <c r="F28" i="50"/>
  <c r="F27" i="50"/>
  <c r="F26" i="50"/>
  <c r="F25" i="50"/>
  <c r="F24" i="50"/>
  <c r="F23" i="50"/>
  <c r="F22" i="50"/>
  <c r="F21" i="50"/>
  <c r="F20" i="50"/>
  <c r="F19" i="50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F3" i="50"/>
  <c r="F2" i="50"/>
  <c r="H3" i="76"/>
  <c r="H4" i="76" s="1"/>
  <c r="H5" i="76" s="1"/>
  <c r="H6" i="76" s="1"/>
  <c r="H7" i="76" s="1"/>
  <c r="H8" i="76" s="1"/>
  <c r="H9" i="76" s="1"/>
  <c r="H2" i="76"/>
  <c r="D7" i="1"/>
  <c r="D2" i="1"/>
  <c r="H38" i="36"/>
  <c r="H37" i="36"/>
  <c r="H36" i="36"/>
  <c r="H35" i="36"/>
  <c r="H34" i="36"/>
  <c r="H33" i="36"/>
  <c r="H32" i="36"/>
  <c r="H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2" i="36"/>
  <c r="F39" i="36"/>
  <c r="F38" i="36"/>
  <c r="F37" i="36"/>
  <c r="F36" i="36"/>
  <c r="F35" i="36"/>
  <c r="F34" i="36"/>
  <c r="F33" i="36"/>
  <c r="F32" i="36"/>
  <c r="F31" i="36"/>
  <c r="F30" i="36"/>
  <c r="F29" i="36"/>
  <c r="F28" i="36"/>
  <c r="F27" i="36"/>
  <c r="F26" i="36"/>
  <c r="F25" i="36"/>
  <c r="F24" i="36"/>
  <c r="F23" i="36"/>
  <c r="F22" i="36"/>
  <c r="F21" i="36"/>
  <c r="F20" i="36"/>
  <c r="F19" i="36"/>
  <c r="F18" i="36"/>
  <c r="F17" i="36"/>
  <c r="F16" i="36"/>
  <c r="F15" i="36"/>
  <c r="F14" i="36"/>
  <c r="F13" i="36"/>
  <c r="F12" i="36"/>
  <c r="F11" i="36"/>
  <c r="F10" i="36"/>
  <c r="F9" i="36"/>
  <c r="F8" i="36"/>
  <c r="F7" i="36"/>
  <c r="F6" i="36"/>
  <c r="F5" i="36"/>
  <c r="F4" i="36"/>
  <c r="F3" i="36"/>
  <c r="F2" i="36"/>
  <c r="H26" i="86"/>
  <c r="H25" i="86"/>
  <c r="H24" i="86"/>
  <c r="H23" i="86"/>
  <c r="H22" i="86"/>
  <c r="H21" i="86"/>
  <c r="H20" i="86"/>
  <c r="H19" i="86"/>
  <c r="H18" i="86"/>
  <c r="H17" i="86"/>
  <c r="H16" i="86"/>
  <c r="H15" i="86"/>
  <c r="H14" i="86"/>
  <c r="H13" i="86"/>
  <c r="H12" i="86"/>
  <c r="H11" i="86"/>
  <c r="H10" i="86"/>
  <c r="H9" i="86"/>
  <c r="H8" i="86"/>
  <c r="H7" i="86"/>
  <c r="H6" i="86"/>
  <c r="H5" i="86"/>
  <c r="H4" i="86"/>
  <c r="H3" i="86"/>
  <c r="H2" i="86"/>
  <c r="F28" i="86"/>
  <c r="H27" i="86" l="1"/>
  <c r="C7" i="1" l="1"/>
  <c r="C3" i="1"/>
  <c r="C2" i="1"/>
  <c r="F37" i="65"/>
  <c r="F43" i="65"/>
  <c r="F42" i="65"/>
  <c r="F41" i="65"/>
  <c r="F40" i="65"/>
  <c r="F39" i="65"/>
  <c r="F38" i="65"/>
  <c r="F36" i="65"/>
  <c r="H16" i="84"/>
  <c r="H13" i="84"/>
  <c r="H14" i="84" s="1"/>
  <c r="H15" i="84" s="1"/>
  <c r="H12" i="84"/>
  <c r="H11" i="84"/>
  <c r="H10" i="84"/>
  <c r="H9" i="84"/>
  <c r="H8" i="84"/>
  <c r="H7" i="84"/>
  <c r="H6" i="84"/>
  <c r="H5" i="84"/>
  <c r="H4" i="84"/>
  <c r="H3" i="84"/>
  <c r="H2" i="84"/>
  <c r="F126" i="84"/>
  <c r="F124" i="84"/>
  <c r="F119" i="84"/>
  <c r="F115" i="84"/>
  <c r="F109" i="84"/>
  <c r="F106" i="84"/>
  <c r="F98" i="84"/>
  <c r="F82" i="84"/>
  <c r="F67" i="84"/>
  <c r="F64" i="84"/>
  <c r="F61" i="84"/>
  <c r="F60" i="84"/>
  <c r="F51" i="84"/>
  <c r="F42" i="84"/>
  <c r="F30" i="84"/>
  <c r="F33" i="84"/>
  <c r="F28" i="84"/>
  <c r="F11" i="84"/>
  <c r="F15" i="84"/>
  <c r="F123" i="84"/>
  <c r="F122" i="84"/>
  <c r="F121" i="84"/>
  <c r="F114" i="84"/>
  <c r="F108" i="84"/>
  <c r="F103" i="84"/>
  <c r="F100" i="84"/>
  <c r="F97" i="84"/>
  <c r="F71" i="84"/>
  <c r="F59" i="84"/>
  <c r="F90" i="84"/>
  <c r="F85" i="84"/>
  <c r="F81" i="84"/>
  <c r="F77" i="84"/>
  <c r="F75" i="84"/>
  <c r="F72" i="84"/>
  <c r="F31" i="84"/>
  <c r="F2" i="84"/>
  <c r="F12" i="84"/>
  <c r="F18" i="84"/>
  <c r="F17" i="84"/>
  <c r="F6" i="84"/>
  <c r="F125" i="84"/>
  <c r="F118" i="84"/>
  <c r="F120" i="84"/>
  <c r="F111" i="84"/>
  <c r="F116" i="84"/>
  <c r="F112" i="84"/>
  <c r="F117" i="84"/>
  <c r="F104" i="84"/>
  <c r="F113" i="84"/>
  <c r="F102" i="84"/>
  <c r="F96" i="84"/>
  <c r="F110" i="84"/>
  <c r="F107" i="84"/>
  <c r="F86" i="84"/>
  <c r="F105" i="84"/>
  <c r="F95" i="84"/>
  <c r="F94" i="84"/>
  <c r="F101" i="84"/>
  <c r="F99" i="84"/>
  <c r="F66" i="84"/>
  <c r="F93" i="84"/>
  <c r="F92" i="84"/>
  <c r="F91" i="84"/>
  <c r="F69" i="84"/>
  <c r="F89" i="84"/>
  <c r="F73" i="84"/>
  <c r="F52" i="84"/>
  <c r="F87" i="84"/>
  <c r="F88" i="84"/>
  <c r="F84" i="84"/>
  <c r="F83" i="84"/>
  <c r="F80" i="84"/>
  <c r="F79" i="84"/>
  <c r="F78" i="84"/>
  <c r="F53" i="84"/>
  <c r="F76" i="84"/>
  <c r="F74" i="84"/>
  <c r="F54" i="84"/>
  <c r="F48" i="84"/>
  <c r="F70" i="84"/>
  <c r="F68" i="84"/>
  <c r="F65" i="84"/>
  <c r="F55" i="84"/>
  <c r="F63" i="84"/>
  <c r="F62" i="84"/>
  <c r="F45" i="84"/>
  <c r="F44" i="84"/>
  <c r="F43" i="84"/>
  <c r="F50" i="84"/>
  <c r="F57" i="84"/>
  <c r="F39" i="84"/>
  <c r="F58" i="84"/>
  <c r="F5" i="84"/>
  <c r="F56" i="84"/>
  <c r="F41" i="84"/>
  <c r="F26" i="84"/>
  <c r="F47" i="84"/>
  <c r="F32" i="84"/>
  <c r="F24" i="84"/>
  <c r="F49" i="84"/>
  <c r="F27" i="84"/>
  <c r="F46" i="84"/>
  <c r="F35" i="84"/>
  <c r="F40" i="84"/>
  <c r="F23" i="84"/>
  <c r="F38" i="84"/>
  <c r="F37" i="84"/>
  <c r="F20" i="84"/>
  <c r="F36" i="84"/>
  <c r="F21" i="84"/>
  <c r="F34" i="84"/>
  <c r="F22" i="84"/>
  <c r="F29" i="84"/>
  <c r="F25" i="84"/>
  <c r="F16" i="84"/>
  <c r="F19" i="84"/>
  <c r="F9" i="84"/>
  <c r="F8" i="84"/>
  <c r="F14" i="84"/>
  <c r="F13" i="84"/>
  <c r="F7" i="84"/>
  <c r="F10" i="84"/>
  <c r="F3" i="84"/>
  <c r="F4" i="84"/>
  <c r="Y7" i="1"/>
  <c r="Y3" i="1"/>
  <c r="F94" i="79"/>
  <c r="F88" i="79"/>
  <c r="F86" i="79"/>
  <c r="F85" i="79"/>
  <c r="F84" i="79"/>
  <c r="F81" i="79"/>
  <c r="F80" i="79"/>
  <c r="F79" i="79"/>
  <c r="F78" i="79"/>
  <c r="F76" i="79"/>
  <c r="F75" i="79"/>
  <c r="F69" i="79"/>
  <c r="F67" i="79"/>
  <c r="F65" i="79"/>
  <c r="F63" i="79"/>
  <c r="F61" i="79"/>
  <c r="F60" i="79"/>
  <c r="F58" i="79"/>
  <c r="F55" i="79"/>
  <c r="F54" i="79"/>
  <c r="F50" i="79"/>
  <c r="F49" i="79"/>
  <c r="F47" i="79"/>
  <c r="F39" i="79"/>
  <c r="F38" i="79"/>
  <c r="F35" i="79"/>
  <c r="F30" i="79"/>
  <c r="F29" i="79"/>
  <c r="F28" i="79"/>
  <c r="F27" i="79"/>
  <c r="F26" i="79"/>
  <c r="F23" i="79"/>
  <c r="F17" i="79"/>
  <c r="F15" i="79"/>
  <c r="F12" i="79"/>
  <c r="F11" i="79"/>
  <c r="F10" i="79"/>
  <c r="F9" i="79"/>
  <c r="F7" i="79"/>
  <c r="F93" i="79"/>
  <c r="F92" i="79"/>
  <c r="F91" i="79"/>
  <c r="F90" i="79"/>
  <c r="F89" i="79"/>
  <c r="F87" i="79"/>
  <c r="F77" i="79"/>
  <c r="F74" i="79"/>
  <c r="F83" i="79"/>
  <c r="F82" i="79"/>
  <c r="F73" i="79"/>
  <c r="F62" i="79"/>
  <c r="F72" i="79"/>
  <c r="F71" i="79"/>
  <c r="F70" i="79"/>
  <c r="F68" i="79"/>
  <c r="F52" i="79"/>
  <c r="F66" i="79"/>
  <c r="F45" i="79"/>
  <c r="F19" i="79"/>
  <c r="F56" i="79"/>
  <c r="F64" i="79"/>
  <c r="F40" i="79"/>
  <c r="F24" i="79"/>
  <c r="F59" i="79"/>
  <c r="F57" i="79"/>
  <c r="F44" i="79"/>
  <c r="F43" i="79"/>
  <c r="F42" i="79"/>
  <c r="F31" i="79"/>
  <c r="J60" i="79" s="1"/>
  <c r="F53" i="79"/>
  <c r="F51" i="79"/>
  <c r="F33" i="79"/>
  <c r="F48" i="79"/>
  <c r="F46" i="79"/>
  <c r="F41" i="79"/>
  <c r="F37" i="79"/>
  <c r="F36" i="79"/>
  <c r="F34" i="79"/>
  <c r="F32" i="79"/>
  <c r="F25" i="79"/>
  <c r="F4" i="79"/>
  <c r="F13" i="79"/>
  <c r="F8" i="79"/>
  <c r="F21" i="79"/>
  <c r="F20" i="79"/>
  <c r="F18" i="79"/>
  <c r="F16" i="79"/>
  <c r="F6" i="79"/>
  <c r="F14" i="79"/>
  <c r="F3" i="79"/>
  <c r="F5" i="79"/>
  <c r="F2" i="79"/>
  <c r="AB7" i="1"/>
  <c r="AB2" i="1"/>
  <c r="F29" i="65"/>
  <c r="F28" i="65"/>
  <c r="F27" i="65"/>
  <c r="F26" i="65"/>
  <c r="F30" i="65"/>
  <c r="F25" i="65"/>
  <c r="F24" i="65"/>
  <c r="AB3" i="1"/>
  <c r="F20" i="65"/>
  <c r="F19" i="65"/>
  <c r="F18" i="65"/>
  <c r="F17" i="65"/>
  <c r="F16" i="65"/>
  <c r="F56" i="78"/>
  <c r="H2" i="78" l="1"/>
  <c r="H3" i="78" s="1"/>
  <c r="H4" i="78" s="1"/>
  <c r="H5" i="78" s="1"/>
  <c r="H6" i="78" s="1"/>
  <c r="H7" i="78" s="1"/>
  <c r="H8" i="78" s="1"/>
  <c r="H9" i="78" s="1"/>
  <c r="H10" i="78" s="1"/>
  <c r="H11" i="78" s="1"/>
  <c r="H12" i="78" s="1"/>
  <c r="H13" i="78" s="1"/>
  <c r="H14" i="78" s="1"/>
  <c r="H15" i="78" s="1"/>
  <c r="H16" i="78" s="1"/>
  <c r="H17" i="78" s="1"/>
  <c r="H18" i="78" s="1"/>
  <c r="H19" i="78" s="1"/>
  <c r="H20" i="78" s="1"/>
  <c r="H21" i="78" s="1"/>
  <c r="H22" i="78" s="1"/>
  <c r="H23" i="78" s="1"/>
  <c r="H24" i="78" s="1"/>
  <c r="H25" i="78" s="1"/>
  <c r="H26" i="78" s="1"/>
  <c r="H27" i="78" s="1"/>
  <c r="H28" i="78" s="1"/>
  <c r="H29" i="78" s="1"/>
  <c r="H30" i="78" s="1"/>
  <c r="H31" i="78" s="1"/>
  <c r="H32" i="78" s="1"/>
  <c r="H33" i="78" s="1"/>
  <c r="H34" i="78" s="1"/>
  <c r="H35" i="78" s="1"/>
  <c r="H36" i="78" s="1"/>
  <c r="H37" i="78" s="1"/>
  <c r="H38" i="78" s="1"/>
  <c r="H39" i="78" s="1"/>
  <c r="H40" i="78" s="1"/>
  <c r="H41" i="78" s="1"/>
  <c r="H42" i="78" s="1"/>
  <c r="H43" i="78" s="1"/>
  <c r="H44" i="78" s="1"/>
  <c r="H45" i="78" s="1"/>
  <c r="H46" i="78" s="1"/>
  <c r="H47" i="78" s="1"/>
  <c r="H48" i="78" s="1"/>
  <c r="H49" i="78" s="1"/>
  <c r="H50" i="78" s="1"/>
  <c r="H51" i="78" s="1"/>
  <c r="H52" i="78" s="1"/>
  <c r="H53" i="78" s="1"/>
  <c r="H54" i="78" s="1"/>
  <c r="H55" i="78" s="1"/>
  <c r="Y8" i="1"/>
  <c r="F31" i="65"/>
  <c r="H17" i="84"/>
  <c r="H18" i="84" s="1"/>
  <c r="H19" i="84" s="1"/>
  <c r="H20" i="84" s="1"/>
  <c r="H21" i="84" s="1"/>
  <c r="H22" i="84" s="1"/>
  <c r="H23" i="84" s="1"/>
  <c r="H24" i="84" s="1"/>
  <c r="H25" i="84" s="1"/>
  <c r="H26" i="84" s="1"/>
  <c r="H27" i="84" s="1"/>
  <c r="H28" i="84" s="1"/>
  <c r="H29" i="84" s="1"/>
  <c r="H30" i="84" s="1"/>
  <c r="H31" i="84" s="1"/>
  <c r="H32" i="84" s="1"/>
  <c r="H33" i="84" s="1"/>
  <c r="H34" i="84" s="1"/>
  <c r="H35" i="84" s="1"/>
  <c r="H36" i="84" s="1"/>
  <c r="H37" i="84" s="1"/>
  <c r="H38" i="84" s="1"/>
  <c r="H39" i="84" s="1"/>
  <c r="H40" i="84" s="1"/>
  <c r="H41" i="84" s="1"/>
  <c r="H42" i="84" s="1"/>
  <c r="H43" i="84" s="1"/>
  <c r="H44" i="84" s="1"/>
  <c r="H45" i="84" s="1"/>
  <c r="H46" i="84" s="1"/>
  <c r="H47" i="84" s="1"/>
  <c r="H48" i="84" s="1"/>
  <c r="H49" i="84" s="1"/>
  <c r="H50" i="84" s="1"/>
  <c r="H51" i="84" s="1"/>
  <c r="H52" i="84" s="1"/>
  <c r="H53" i="84" s="1"/>
  <c r="H54" i="84" s="1"/>
  <c r="H55" i="84" s="1"/>
  <c r="H56" i="84" s="1"/>
  <c r="H57" i="84" s="1"/>
  <c r="H58" i="84" s="1"/>
  <c r="H59" i="84" s="1"/>
  <c r="H60" i="84" s="1"/>
  <c r="H61" i="84" s="1"/>
  <c r="H62" i="84" s="1"/>
  <c r="H63" i="84" s="1"/>
  <c r="H64" i="84" s="1"/>
  <c r="H65" i="84" s="1"/>
  <c r="H66" i="84" s="1"/>
  <c r="H67" i="84" s="1"/>
  <c r="H68" i="84" s="1"/>
  <c r="H69" i="84" s="1"/>
  <c r="H70" i="84" s="1"/>
  <c r="H71" i="84" s="1"/>
  <c r="H72" i="84" s="1"/>
  <c r="H73" i="84" s="1"/>
  <c r="H74" i="84" s="1"/>
  <c r="H75" i="84" s="1"/>
  <c r="H76" i="84" s="1"/>
  <c r="H77" i="84" s="1"/>
  <c r="H78" i="84" s="1"/>
  <c r="H79" i="84" s="1"/>
  <c r="H80" i="84" s="1"/>
  <c r="H81" i="84" s="1"/>
  <c r="H82" i="84" s="1"/>
  <c r="H83" i="84" s="1"/>
  <c r="H84" i="84" s="1"/>
  <c r="H85" i="84" s="1"/>
  <c r="H86" i="84" s="1"/>
  <c r="H87" i="84" s="1"/>
  <c r="H88" i="84" s="1"/>
  <c r="H89" i="84" s="1"/>
  <c r="H90" i="84" s="1"/>
  <c r="H91" i="84" s="1"/>
  <c r="H92" i="84" s="1"/>
  <c r="H93" i="84" s="1"/>
  <c r="H94" i="84" s="1"/>
  <c r="H95" i="84" s="1"/>
  <c r="H96" i="84" s="1"/>
  <c r="H97" i="84" s="1"/>
  <c r="H98" i="84" s="1"/>
  <c r="H99" i="84" s="1"/>
  <c r="H100" i="84" s="1"/>
  <c r="H101" i="84" s="1"/>
  <c r="H102" i="84" s="1"/>
  <c r="H103" i="84" s="1"/>
  <c r="H104" i="84" s="1"/>
  <c r="H105" i="84" s="1"/>
  <c r="H106" i="84" s="1"/>
  <c r="H107" i="84" s="1"/>
  <c r="H108" i="84" s="1"/>
  <c r="H109" i="84" s="1"/>
  <c r="H110" i="84" s="1"/>
  <c r="H111" i="84" s="1"/>
  <c r="H112" i="84" s="1"/>
  <c r="H113" i="84" s="1"/>
  <c r="H114" i="84" s="1"/>
  <c r="H115" i="84" s="1"/>
  <c r="H116" i="84" s="1"/>
  <c r="H117" i="84" s="1"/>
  <c r="H118" i="84" s="1"/>
  <c r="H119" i="84" s="1"/>
  <c r="H120" i="84" s="1"/>
  <c r="H121" i="84" s="1"/>
  <c r="H122" i="84" s="1"/>
  <c r="H123" i="84" s="1"/>
  <c r="H124" i="84" s="1"/>
  <c r="H125" i="84" s="1"/>
  <c r="H2" i="79"/>
  <c r="H3" i="79" s="1"/>
  <c r="H4" i="79" s="1"/>
  <c r="H5" i="79" s="1"/>
  <c r="H6" i="79" s="1"/>
  <c r="H7" i="79" s="1"/>
  <c r="H8" i="79" s="1"/>
  <c r="H9" i="79" s="1"/>
  <c r="H10" i="79" s="1"/>
  <c r="H11" i="79" s="1"/>
  <c r="H12" i="79" s="1"/>
  <c r="H13" i="79" s="1"/>
  <c r="H14" i="79" s="1"/>
  <c r="H15" i="79" s="1"/>
  <c r="H16" i="79" s="1"/>
  <c r="H17" i="79" s="1"/>
  <c r="H18" i="79" s="1"/>
  <c r="H19" i="79" s="1"/>
  <c r="H20" i="79" s="1"/>
  <c r="H21" i="79" s="1"/>
  <c r="H23" i="79" s="1"/>
  <c r="H24" i="79" s="1"/>
  <c r="H25" i="79" s="1"/>
  <c r="H26" i="79" s="1"/>
  <c r="H27" i="79" s="1"/>
  <c r="H28" i="79" s="1"/>
  <c r="H29" i="79" s="1"/>
  <c r="H30" i="79" s="1"/>
  <c r="H31" i="79" s="1"/>
  <c r="H32" i="79" s="1"/>
  <c r="H33" i="79" s="1"/>
  <c r="H34" i="79" s="1"/>
  <c r="H35" i="79" s="1"/>
  <c r="H36" i="79" s="1"/>
  <c r="H37" i="79" s="1"/>
  <c r="H38" i="79" s="1"/>
  <c r="H39" i="79" s="1"/>
  <c r="H40" i="79" s="1"/>
  <c r="H41" i="79" s="1"/>
  <c r="H42" i="79" s="1"/>
  <c r="H43" i="79" s="1"/>
  <c r="H44" i="79" s="1"/>
  <c r="H45" i="79" s="1"/>
  <c r="H46" i="79" s="1"/>
  <c r="H47" i="79" s="1"/>
  <c r="H48" i="79" s="1"/>
  <c r="H49" i="79" s="1"/>
  <c r="H50" i="79" s="1"/>
  <c r="H51" i="79" s="1"/>
  <c r="H52" i="79" s="1"/>
  <c r="H53" i="79" s="1"/>
  <c r="H54" i="79" s="1"/>
  <c r="H55" i="79" s="1"/>
  <c r="H56" i="79" s="1"/>
  <c r="H57" i="79" s="1"/>
  <c r="H58" i="79" s="1"/>
  <c r="H59" i="79" s="1"/>
  <c r="H60" i="79" s="1"/>
  <c r="H61" i="79" s="1"/>
  <c r="H62" i="79" s="1"/>
  <c r="H63" i="79" s="1"/>
  <c r="H64" i="79" s="1"/>
  <c r="H65" i="79" s="1"/>
  <c r="H66" i="79" s="1"/>
  <c r="H67" i="79" s="1"/>
  <c r="H68" i="79" s="1"/>
  <c r="H69" i="79" s="1"/>
  <c r="H70" i="79" s="1"/>
  <c r="H71" i="79" s="1"/>
  <c r="H72" i="79" s="1"/>
  <c r="H73" i="79" s="1"/>
  <c r="H74" i="79" s="1"/>
  <c r="H75" i="79" s="1"/>
  <c r="H76" i="79" s="1"/>
  <c r="H77" i="79" s="1"/>
  <c r="H78" i="79" s="1"/>
  <c r="H79" i="79" s="1"/>
  <c r="H80" i="79" s="1"/>
  <c r="H81" i="79" s="1"/>
  <c r="H82" i="79" s="1"/>
  <c r="H83" i="79" s="1"/>
  <c r="H84" i="79" s="1"/>
  <c r="H85" i="79" s="1"/>
  <c r="H86" i="79" s="1"/>
  <c r="H87" i="79" s="1"/>
  <c r="H88" i="79" s="1"/>
  <c r="H89" i="79" s="1"/>
  <c r="H90" i="79" s="1"/>
  <c r="H91" i="79" s="1"/>
  <c r="H92" i="79" s="1"/>
  <c r="H93" i="79" s="1"/>
  <c r="J79" i="79"/>
  <c r="H60" i="56" l="1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H16" i="56"/>
  <c r="H15" i="56"/>
  <c r="H14" i="56"/>
  <c r="H13" i="56"/>
  <c r="H12" i="56"/>
  <c r="H11" i="56"/>
  <c r="H10" i="56"/>
  <c r="H9" i="56"/>
  <c r="H8" i="56"/>
  <c r="H7" i="56"/>
  <c r="H6" i="56"/>
  <c r="H5" i="56"/>
  <c r="H4" i="56"/>
  <c r="H3" i="56"/>
  <c r="H2" i="56"/>
  <c r="F122" i="56"/>
  <c r="F32" i="56"/>
  <c r="F16" i="56"/>
  <c r="F18" i="56"/>
  <c r="F6" i="56"/>
  <c r="F54" i="56"/>
  <c r="F117" i="56"/>
  <c r="F109" i="56"/>
  <c r="F20" i="56"/>
  <c r="F62" i="56"/>
  <c r="F87" i="56"/>
  <c r="F17" i="56"/>
  <c r="F47" i="56"/>
  <c r="F97" i="56"/>
  <c r="F2" i="56"/>
  <c r="F9" i="56"/>
  <c r="F41" i="56"/>
  <c r="F120" i="56"/>
  <c r="F22" i="56"/>
  <c r="F93" i="56"/>
  <c r="F92" i="56"/>
  <c r="F59" i="56"/>
  <c r="F121" i="56"/>
  <c r="F73" i="56"/>
  <c r="F72" i="56"/>
  <c r="F28" i="56"/>
  <c r="F66" i="56"/>
  <c r="F88" i="56"/>
  <c r="F89" i="56"/>
  <c r="F85" i="56"/>
  <c r="F76" i="56"/>
  <c r="F36" i="56"/>
  <c r="F83" i="56"/>
  <c r="F118" i="56"/>
  <c r="F51" i="56"/>
  <c r="F84" i="56"/>
  <c r="F98" i="56"/>
  <c r="F25" i="56"/>
  <c r="F105" i="56"/>
  <c r="F61" i="56"/>
  <c r="F63" i="56"/>
  <c r="F38" i="56"/>
  <c r="F31" i="56"/>
  <c r="F30" i="56"/>
  <c r="J30" i="56" s="1"/>
  <c r="F48" i="56"/>
  <c r="F64" i="56"/>
  <c r="F21" i="56"/>
  <c r="F15" i="56"/>
  <c r="F12" i="56"/>
  <c r="F53" i="56"/>
  <c r="F99" i="56"/>
  <c r="F5" i="56"/>
  <c r="F75" i="56"/>
  <c r="F35" i="56"/>
  <c r="F96" i="56"/>
  <c r="F3" i="56"/>
  <c r="F7" i="56"/>
  <c r="F94" i="56"/>
  <c r="F113" i="56"/>
  <c r="F116" i="56"/>
  <c r="F114" i="56"/>
  <c r="J114" i="56" s="1"/>
  <c r="F49" i="56"/>
  <c r="F50" i="56"/>
  <c r="F115" i="56"/>
  <c r="F102" i="56"/>
  <c r="F119" i="56"/>
  <c r="F91" i="56"/>
  <c r="F45" i="56"/>
  <c r="F44" i="56"/>
  <c r="F46" i="56"/>
  <c r="F52" i="56"/>
  <c r="F82" i="56"/>
  <c r="F24" i="56"/>
  <c r="F67" i="56"/>
  <c r="F95" i="56"/>
  <c r="F110" i="56"/>
  <c r="F104" i="56"/>
  <c r="F107" i="56"/>
  <c r="F71" i="56"/>
  <c r="F69" i="56"/>
  <c r="F4" i="56"/>
  <c r="F43" i="56"/>
  <c r="F42" i="56"/>
  <c r="F39" i="56"/>
  <c r="F90" i="56"/>
  <c r="F19" i="56"/>
  <c r="F14" i="56"/>
  <c r="F112" i="56"/>
  <c r="F111" i="56"/>
  <c r="F60" i="56"/>
  <c r="F78" i="56"/>
  <c r="F55" i="56"/>
  <c r="F101" i="56"/>
  <c r="F74" i="56"/>
  <c r="F27" i="56"/>
  <c r="F70" i="56"/>
  <c r="F13" i="56"/>
  <c r="F8" i="56"/>
  <c r="F29" i="56"/>
  <c r="F23" i="56"/>
  <c r="F103" i="56"/>
  <c r="F34" i="56"/>
  <c r="F26" i="56"/>
  <c r="F68" i="56"/>
  <c r="F79" i="56"/>
  <c r="F65" i="56"/>
  <c r="F58" i="56"/>
  <c r="F77" i="56"/>
  <c r="F56" i="56"/>
  <c r="F100" i="56"/>
  <c r="F86" i="56"/>
  <c r="F33" i="56"/>
  <c r="F11" i="56"/>
  <c r="F81" i="56"/>
  <c r="F106" i="56"/>
  <c r="F10" i="56"/>
  <c r="F80" i="56"/>
  <c r="F57" i="56"/>
  <c r="F37" i="56"/>
  <c r="F40" i="56"/>
  <c r="F108" i="56"/>
  <c r="Z7" i="1"/>
  <c r="Z3" i="1"/>
  <c r="Z2" i="1"/>
  <c r="Z8" i="1" l="1"/>
  <c r="H61" i="56"/>
  <c r="H62" i="56" s="1"/>
  <c r="H63" i="56" s="1"/>
  <c r="H64" i="56" s="1"/>
  <c r="H65" i="56" s="1"/>
  <c r="H66" i="56" s="1"/>
  <c r="H67" i="56" s="1"/>
  <c r="H68" i="56" s="1"/>
  <c r="H69" i="56" s="1"/>
  <c r="H70" i="56" s="1"/>
  <c r="H71" i="56" s="1"/>
  <c r="H72" i="56" s="1"/>
  <c r="H73" i="56" s="1"/>
  <c r="H74" i="56" s="1"/>
  <c r="H75" i="56" s="1"/>
  <c r="H76" i="56" s="1"/>
  <c r="H77" i="56" s="1"/>
  <c r="H78" i="56" s="1"/>
  <c r="H79" i="56" s="1"/>
  <c r="H80" i="56" s="1"/>
  <c r="H81" i="56" s="1"/>
  <c r="H82" i="56" s="1"/>
  <c r="H83" i="56" s="1"/>
  <c r="H84" i="56" s="1"/>
  <c r="H85" i="56" s="1"/>
  <c r="H86" i="56" s="1"/>
  <c r="H87" i="56" s="1"/>
  <c r="H88" i="56" s="1"/>
  <c r="H89" i="56" s="1"/>
  <c r="H90" i="56" s="1"/>
  <c r="H91" i="56" s="1"/>
  <c r="H92" i="56" s="1"/>
  <c r="H93" i="56" s="1"/>
  <c r="H94" i="56" s="1"/>
  <c r="H95" i="56" s="1"/>
  <c r="H96" i="56" s="1"/>
  <c r="H97" i="56" s="1"/>
  <c r="H98" i="56" s="1"/>
  <c r="H99" i="56" s="1"/>
  <c r="H100" i="56" s="1"/>
  <c r="H101" i="56" s="1"/>
  <c r="H102" i="56" s="1"/>
  <c r="H103" i="56" s="1"/>
  <c r="H104" i="56" s="1"/>
  <c r="H105" i="56" s="1"/>
  <c r="H106" i="56" s="1"/>
  <c r="H107" i="56" s="1"/>
  <c r="H108" i="56" s="1"/>
  <c r="H109" i="56" s="1"/>
  <c r="H110" i="56" s="1"/>
  <c r="H111" i="56" s="1"/>
  <c r="H112" i="56" s="1"/>
  <c r="H113" i="56" s="1"/>
  <c r="H114" i="56" s="1"/>
  <c r="H115" i="56" s="1"/>
  <c r="H116" i="56" s="1"/>
  <c r="H117" i="56" s="1"/>
  <c r="H118" i="56" s="1"/>
  <c r="H119" i="56" s="1"/>
  <c r="H120" i="56" s="1"/>
  <c r="H121" i="56" s="1"/>
  <c r="H2" i="70" l="1"/>
  <c r="H3" i="70" s="1"/>
  <c r="H4" i="70" s="1"/>
  <c r="H5" i="70" s="1"/>
  <c r="H6" i="70" l="1"/>
  <c r="H7" i="70" s="1"/>
  <c r="H8" i="70" s="1"/>
  <c r="H9" i="70" s="1"/>
  <c r="H10" i="70" s="1"/>
  <c r="H11" i="70" s="1"/>
  <c r="H12" i="70" s="1"/>
  <c r="H13" i="70" s="1"/>
  <c r="H14" i="70" s="1"/>
  <c r="H15" i="70" s="1"/>
  <c r="H16" i="70" s="1"/>
  <c r="H17" i="70" s="1"/>
  <c r="H18" i="70" s="1"/>
  <c r="H19" i="70" s="1"/>
  <c r="H20" i="70" s="1"/>
  <c r="H21" i="70" s="1"/>
  <c r="N16" i="1" l="1"/>
  <c r="N17" i="1"/>
  <c r="J21" i="77" l="1"/>
  <c r="H13" i="83" l="1"/>
  <c r="F59" i="59" l="1"/>
  <c r="F58" i="59"/>
  <c r="F12" i="65" l="1"/>
  <c r="F11" i="65"/>
  <c r="H24" i="69" l="1"/>
  <c r="H25" i="69" s="1"/>
  <c r="H26" i="69" s="1"/>
  <c r="H27" i="69" s="1"/>
  <c r="H28" i="69" s="1"/>
  <c r="H29" i="69" s="1"/>
  <c r="H30" i="69" s="1"/>
  <c r="H31" i="69" s="1"/>
  <c r="H32" i="69" s="1"/>
  <c r="H33" i="69" s="1"/>
  <c r="H34" i="69" s="1"/>
  <c r="H35" i="69" s="1"/>
  <c r="H36" i="69" s="1"/>
  <c r="H37" i="69" s="1"/>
  <c r="H38" i="69" s="1"/>
  <c r="H39" i="69" s="1"/>
  <c r="H40" i="69" s="1"/>
  <c r="H41" i="69" s="1"/>
  <c r="H42" i="69" s="1"/>
  <c r="H43" i="69" s="1"/>
  <c r="H44" i="69" s="1"/>
  <c r="H45" i="69" s="1"/>
  <c r="H46" i="69" s="1"/>
  <c r="H47" i="69" s="1"/>
  <c r="H48" i="69" s="1"/>
  <c r="H49" i="69" s="1"/>
  <c r="H50" i="69" s="1"/>
  <c r="L19" i="1" l="1"/>
  <c r="L18" i="1"/>
  <c r="L17" i="1"/>
  <c r="Y12" i="1" l="1"/>
  <c r="Y11" i="1"/>
  <c r="X3" i="1" l="1"/>
  <c r="X4" i="1" s="1"/>
  <c r="X9" i="1"/>
  <c r="AE24" i="1"/>
  <c r="F12" i="44"/>
  <c r="J20" i="72"/>
  <c r="F45" i="42"/>
  <c r="H2" i="38"/>
  <c r="J7" i="48"/>
  <c r="J8" i="48"/>
  <c r="J9" i="48"/>
  <c r="J10" i="48"/>
  <c r="J11" i="48"/>
  <c r="J12" i="48"/>
  <c r="J13" i="48"/>
  <c r="J14" i="48"/>
  <c r="K15" i="48"/>
  <c r="V2" i="1"/>
  <c r="AD2" i="1"/>
  <c r="V3" i="1"/>
  <c r="H4" i="1"/>
  <c r="Y4" i="1"/>
  <c r="H5" i="1"/>
  <c r="H7" i="1"/>
  <c r="AD7" i="1"/>
  <c r="H8" i="1"/>
  <c r="Q10" i="1"/>
  <c r="J14" i="1"/>
  <c r="K14" i="1"/>
  <c r="N14" i="1"/>
  <c r="K15" i="1"/>
  <c r="AD20" i="1"/>
  <c r="AD21" i="1"/>
  <c r="AD22" i="1"/>
  <c r="Z24" i="1"/>
  <c r="Z28" i="1"/>
  <c r="Z29" i="1"/>
  <c r="Z30" i="1"/>
  <c r="Z31" i="1"/>
  <c r="H2" i="1"/>
  <c r="J21" i="78" l="1"/>
  <c r="H21" i="50"/>
  <c r="H22" i="50" s="1"/>
  <c r="H23" i="50" s="1"/>
  <c r="H24" i="50" s="1"/>
  <c r="H25" i="50" s="1"/>
  <c r="H26" i="50" s="1"/>
  <c r="H27" i="50" s="1"/>
  <c r="H28" i="50" s="1"/>
  <c r="H29" i="50" s="1"/>
  <c r="H30" i="50" s="1"/>
  <c r="H31" i="50" s="1"/>
  <c r="H32" i="50" s="1"/>
  <c r="H33" i="50" s="1"/>
  <c r="H34" i="50" s="1"/>
  <c r="H35" i="50" s="1"/>
  <c r="H36" i="50" s="1"/>
  <c r="H37" i="50" s="1"/>
  <c r="H38" i="50" s="1"/>
  <c r="H39" i="50" s="1"/>
  <c r="H40" i="50" s="1"/>
  <c r="H41" i="50" s="1"/>
  <c r="H42" i="50" s="1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3" i="50" s="1"/>
  <c r="H54" i="50" s="1"/>
  <c r="H55" i="50" s="1"/>
  <c r="H56" i="50" s="1"/>
  <c r="H57" i="50" s="1"/>
  <c r="H58" i="50" s="1"/>
  <c r="H59" i="50" s="1"/>
  <c r="H60" i="50" s="1"/>
  <c r="H61" i="50" s="1"/>
  <c r="H62" i="50" s="1"/>
  <c r="H63" i="50" s="1"/>
  <c r="H64" i="50" s="1"/>
  <c r="H65" i="50" s="1"/>
  <c r="H66" i="50" s="1"/>
  <c r="H67" i="50" s="1"/>
  <c r="V4" i="1"/>
  <c r="AD24" i="1"/>
  <c r="H2" i="44"/>
  <c r="H3" i="44" s="1"/>
  <c r="H4" i="44" s="1"/>
  <c r="H5" i="44" s="1"/>
  <c r="H6" i="44" s="1"/>
  <c r="H7" i="44" s="1"/>
  <c r="H8" i="44" s="1"/>
  <c r="H9" i="44" s="1"/>
  <c r="H10" i="44" s="1"/>
  <c r="H2" i="42"/>
  <c r="H3" i="42" s="1"/>
  <c r="H4" i="42" s="1"/>
  <c r="H5" i="42" s="1"/>
  <c r="H6" i="42" s="1"/>
  <c r="H7" i="42" s="1"/>
  <c r="H8" i="42" s="1"/>
  <c r="H9" i="42" s="1"/>
  <c r="H10" i="42" s="1"/>
  <c r="H11" i="42" s="1"/>
  <c r="H12" i="42" s="1"/>
  <c r="H13" i="42" s="1"/>
  <c r="H14" i="42" s="1"/>
  <c r="H15" i="42" s="1"/>
  <c r="H16" i="42" s="1"/>
  <c r="H17" i="42" s="1"/>
  <c r="H18" i="42" s="1"/>
  <c r="H19" i="42" s="1"/>
  <c r="H20" i="42" s="1"/>
  <c r="H21" i="42" s="1"/>
  <c r="H22" i="42" s="1"/>
  <c r="H23" i="42" s="1"/>
  <c r="H24" i="42" s="1"/>
  <c r="H25" i="42" s="1"/>
  <c r="H26" i="42" s="1"/>
  <c r="H27" i="42" s="1"/>
  <c r="H28" i="42" s="1"/>
  <c r="H29" i="42" s="1"/>
  <c r="W4" i="1"/>
  <c r="H2" i="60"/>
  <c r="H3" i="60" s="1"/>
  <c r="H4" i="60" s="1"/>
  <c r="H5" i="60" s="1"/>
  <c r="H6" i="60" s="1"/>
  <c r="H7" i="60" s="1"/>
  <c r="H8" i="60" s="1"/>
  <c r="H9" i="60" s="1"/>
  <c r="H10" i="60" s="1"/>
  <c r="H11" i="60" s="1"/>
  <c r="H12" i="60" s="1"/>
  <c r="H13" i="60" s="1"/>
  <c r="H14" i="60" s="1"/>
  <c r="H15" i="60" s="1"/>
  <c r="H16" i="60" s="1"/>
  <c r="H17" i="60" s="1"/>
  <c r="H18" i="60" s="1"/>
  <c r="H19" i="60" s="1"/>
  <c r="H20" i="60" s="1"/>
  <c r="H21" i="60" s="1"/>
  <c r="H22" i="60" s="1"/>
  <c r="H23" i="60" s="1"/>
  <c r="H24" i="60" s="1"/>
  <c r="H25" i="60" s="1"/>
  <c r="H26" i="60" s="1"/>
  <c r="H3" i="38"/>
  <c r="H4" i="38" s="1"/>
  <c r="U4" i="1"/>
  <c r="U8" i="1"/>
  <c r="H3" i="1" l="1"/>
  <c r="H5" i="38"/>
  <c r="H6" i="38" s="1"/>
  <c r="H7" i="38" s="1"/>
  <c r="H8" i="38" s="1"/>
  <c r="H9" i="38" s="1"/>
  <c r="H10" i="38" s="1"/>
  <c r="H11" i="38" s="1"/>
  <c r="H12" i="38" s="1"/>
  <c r="H13" i="38" s="1"/>
  <c r="H14" i="38" s="1"/>
  <c r="H15" i="38" s="1"/>
  <c r="H16" i="38" s="1"/>
  <c r="H17" i="38" s="1"/>
  <c r="H18" i="38" s="1"/>
  <c r="H19" i="38" s="1"/>
  <c r="H20" i="38" s="1"/>
  <c r="F18" i="77"/>
  <c r="H2" i="77" l="1"/>
  <c r="H3" i="77"/>
  <c r="H4" i="77" s="1"/>
  <c r="H5" i="77" s="1"/>
  <c r="H6" i="77" s="1"/>
  <c r="H7" i="77" s="1"/>
  <c r="H8" i="77" s="1"/>
  <c r="H9" i="77" s="1"/>
  <c r="H10" i="77" s="1"/>
  <c r="H11" i="77" s="1"/>
  <c r="H12" i="77" s="1"/>
  <c r="H13" i="77" s="1"/>
  <c r="H14" i="77" s="1"/>
  <c r="H15" i="77" s="1"/>
  <c r="H16" i="77" s="1"/>
  <c r="H17" i="77" s="1"/>
  <c r="H8" i="83" l="1"/>
  <c r="H71" i="83" l="1"/>
  <c r="H33" i="83"/>
  <c r="H14" i="83"/>
  <c r="H18" i="83"/>
  <c r="H19" i="83" s="1"/>
  <c r="H114" i="83"/>
  <c r="H32" i="83"/>
  <c r="H10" i="83"/>
  <c r="H34" i="83"/>
  <c r="H42" i="83"/>
  <c r="H43" i="83" s="1"/>
  <c r="H44" i="83" s="1"/>
  <c r="H45" i="83" s="1"/>
  <c r="H59" i="83"/>
  <c r="H35" i="83"/>
  <c r="H107" i="83"/>
  <c r="H37" i="83"/>
  <c r="H106" i="83"/>
  <c r="H84" i="83"/>
  <c r="H85" i="83" s="1"/>
  <c r="H86" i="83" s="1"/>
  <c r="H87" i="83" s="1"/>
  <c r="H40" i="83"/>
  <c r="H89" i="83"/>
  <c r="H60" i="83"/>
  <c r="H11" i="83"/>
  <c r="H12" i="83" s="1"/>
  <c r="H48" i="83"/>
  <c r="H22" i="83"/>
  <c r="H30" i="83"/>
  <c r="H6" i="83"/>
  <c r="H66" i="83"/>
  <c r="H72" i="83"/>
  <c r="H73" i="83" s="1"/>
  <c r="H74" i="83" s="1"/>
  <c r="H68" i="83"/>
  <c r="H51" i="83"/>
  <c r="H62" i="83"/>
  <c r="H63" i="83" s="1"/>
  <c r="H64" i="83" s="1"/>
  <c r="H53" i="83"/>
  <c r="H55" i="83"/>
  <c r="H57" i="83"/>
  <c r="H93" i="83"/>
  <c r="H94" i="83" s="1"/>
  <c r="H124" i="83"/>
  <c r="H125" i="83"/>
  <c r="H122" i="83"/>
  <c r="H109" i="83"/>
  <c r="H76" i="83"/>
  <c r="H77" i="83"/>
  <c r="H78" i="83" s="1"/>
  <c r="H110" i="83"/>
  <c r="H81" i="83"/>
  <c r="H118" i="83"/>
  <c r="H102" i="83"/>
  <c r="H103" i="83" s="1"/>
  <c r="H104" i="83" s="1"/>
  <c r="H116" i="83"/>
  <c r="H90" i="83"/>
  <c r="H119" i="83"/>
  <c r="H126" i="83"/>
  <c r="H120" i="83"/>
  <c r="H112" i="83"/>
  <c r="H96" i="83"/>
  <c r="H97" i="83" s="1"/>
  <c r="H98" i="83" s="1"/>
  <c r="H99" i="83" s="1"/>
  <c r="H100" i="83" s="1"/>
  <c r="H50" i="83"/>
  <c r="H25" i="83"/>
  <c r="H28" i="83"/>
  <c r="H15" i="83" l="1"/>
  <c r="H16" i="83" s="1"/>
  <c r="H46" i="8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S530 CAChou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S530 CAChou: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重要等級</t>
        </r>
      </text>
    </comment>
    <comment ref="K1" authorId="0" shapeId="0" xr:uid="{00000000-0006-0000-0100-000002000000}">
      <text>
        <r>
          <rPr>
            <b/>
            <sz val="9"/>
            <color indexed="81"/>
            <rFont val="細明體"/>
            <family val="3"/>
            <charset val="136"/>
          </rPr>
          <t>一年總共節省(單價x數量)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<sst xmlns="http://schemas.openxmlformats.org/spreadsheetml/2006/main" count="3635" uniqueCount="677">
  <si>
    <t>單價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</si>
  <si>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</si>
  <si>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</si>
  <si>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</si>
  <si>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</si>
  <si>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</si>
  <si>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</si>
  <si>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</si>
  <si>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</si>
  <si>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</si>
  <si>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</si>
  <si>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</si>
  <si>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S220 Cost (k)</t>
  </si>
  <si>
    <t>S220 P/L</t>
  </si>
  <si>
    <t>TEL Cost (k)</t>
  </si>
  <si>
    <t>TEL P/L</t>
  </si>
  <si>
    <t>TEL Target</t>
  </si>
  <si>
    <t>material_no</t>
  </si>
  <si>
    <t>Description</t>
  </si>
  <si>
    <t>維修</t>
  </si>
  <si>
    <t>2nd S</t>
  </si>
  <si>
    <t>-%</t>
  </si>
  <si>
    <t>-$</t>
  </si>
  <si>
    <t>Life ext.</t>
  </si>
  <si>
    <t>領用日期</t>
  </si>
  <si>
    <t>物料編號</t>
  </si>
  <si>
    <t>物料描述</t>
  </si>
  <si>
    <t>領用數量</t>
  </si>
  <si>
    <t>金額</t>
  </si>
  <si>
    <t>說明</t>
  </si>
  <si>
    <t>S220</t>
  </si>
  <si>
    <t>Ref-Price</t>
  </si>
  <si>
    <t>12月</t>
    <phoneticPr fontId="3" type="noConversion"/>
  </si>
  <si>
    <t>layer(k)</t>
    <phoneticPr fontId="3" type="noConversion"/>
  </si>
  <si>
    <t>Q3F1 TEL PM USE</t>
  </si>
  <si>
    <t>TEL Cost (k)</t>
    <phoneticPr fontId="3" type="noConversion"/>
  </si>
  <si>
    <t>TEL P/L</t>
    <phoneticPr fontId="3" type="noConversion"/>
  </si>
  <si>
    <t>TEl P/L Target</t>
    <phoneticPr fontId="3" type="noConversion"/>
  </si>
  <si>
    <t>P521076-01</t>
  </si>
  <si>
    <t>TEM GAS FILTER, 1/4"MVCR, 30SLPM</t>
  </si>
  <si>
    <t>P013222-01</t>
  </si>
  <si>
    <t>TUBE ASSY(SIH4, DCS) EP GRADE 1/4" TUBE</t>
  </si>
  <si>
    <t>P013225-02</t>
  </si>
  <si>
    <t>TUBE;ASSY(pressure), EP GRADE 3/8" TUBE</t>
  </si>
  <si>
    <t>THERMOCOUPLE DIFF DOUBLE T/C__SPIKE</t>
  </si>
  <si>
    <t>P270141-01</t>
  </si>
  <si>
    <t>P809870</t>
  </si>
  <si>
    <t>ALUMINA FORK T=1.5</t>
  </si>
  <si>
    <t>Q3F1 TEL M/D USE</t>
  </si>
  <si>
    <t>P322279</t>
  </si>
  <si>
    <t>P322280</t>
  </si>
  <si>
    <t>O-RING (NW-80) 2-341 VITON</t>
  </si>
  <si>
    <t>P322569</t>
  </si>
  <si>
    <t>P327042</t>
  </si>
  <si>
    <t>P328124</t>
  </si>
  <si>
    <t>P329303</t>
  </si>
  <si>
    <t>VITON O-RING (3.5 *124.6) FOR COLD TRAP</t>
  </si>
  <si>
    <t>P540690-03</t>
  </si>
  <si>
    <t>ALUMINA CLOTH BLOCK TOP</t>
  </si>
  <si>
    <t>P645159</t>
  </si>
  <si>
    <t>P290354-01</t>
  </si>
  <si>
    <t>GRINDER WHEEL_1400-細磨用(Z2),SIZE:7MM,</t>
  </si>
  <si>
    <t>P542423</t>
  </si>
  <si>
    <t>TC WAFER 6" POSTLESS</t>
  </si>
  <si>
    <t>P830152</t>
  </si>
  <si>
    <t>SIC BASE</t>
  </si>
  <si>
    <t>Q3A1 RTP用</t>
  </si>
  <si>
    <t>O-RING, VITON, AS-330; (NW-50)</t>
  </si>
  <si>
    <t>P326201</t>
  </si>
  <si>
    <t>O-RING ID.234 CSD .139 OD .512__KALREZ</t>
  </si>
  <si>
    <t>P542118</t>
  </si>
  <si>
    <t>P511069-01</t>
  </si>
  <si>
    <t>KF50*250 BELLOW FOR VACUUM PIPING(316L)</t>
  </si>
  <si>
    <t>P809968</t>
  </si>
  <si>
    <t>CUTTER BLADE(25 PCS/PKG, 6 PKG/BOX)</t>
  </si>
  <si>
    <t>P542119</t>
  </si>
  <si>
    <t>HYBIRD SEAL;QTZ WINDOW</t>
  </si>
  <si>
    <t>P503142</t>
  </si>
  <si>
    <t>SEAL;15.276*.139W BRN BWCVD</t>
  </si>
  <si>
    <t>P322281</t>
  </si>
  <si>
    <t>O-RING, VITON, AS-234</t>
  </si>
  <si>
    <t>O-RING, VITON, AS568-012</t>
  </si>
  <si>
    <t>P322595</t>
  </si>
  <si>
    <t>O-RING, VITON, G-230</t>
  </si>
  <si>
    <t>P322596</t>
  </si>
  <si>
    <t>O-RING, VITON, G-270</t>
  </si>
  <si>
    <t>O-RING, VITON, V-100</t>
  </si>
  <si>
    <t>P328394</t>
  </si>
  <si>
    <t>O-RING;ID 8.475CSD.275</t>
  </si>
  <si>
    <t>比例</t>
    <phoneticPr fontId="5" type="noConversion"/>
  </si>
  <si>
    <t>P240045</t>
  </si>
  <si>
    <t>TAPE HEATER 100V/40W/1M</t>
  </si>
  <si>
    <t>P327028</t>
  </si>
  <si>
    <t>O-RING, PFA P-28(ID27.7*W3.5),TEV O-RING</t>
  </si>
  <si>
    <t>P322282</t>
  </si>
  <si>
    <t>O-RING, VITON, AS-244</t>
  </si>
  <si>
    <t>Q3G3 WSIX PM USE</t>
  </si>
  <si>
    <t>P328161</t>
  </si>
  <si>
    <t>VAC PUMP PART.N16 VITON O-RING</t>
  </si>
  <si>
    <t>P400149</t>
  </si>
  <si>
    <t>QUARTZ WINDOW HTR 200MM</t>
  </si>
  <si>
    <t>O-RING, TEV, P-42(ID41.7*W3.5);PFA COVER</t>
  </si>
  <si>
    <t>Q3A1 RTP PM USE</t>
  </si>
  <si>
    <t>P520945</t>
  </si>
  <si>
    <t>FILTER CARTRIDGE 9-3/4 L25 μ</t>
  </si>
  <si>
    <t>P210540</t>
  </si>
  <si>
    <t>SENSOR PRESSURE__PS-10V 760 TORR</t>
  </si>
  <si>
    <t>P645375</t>
  </si>
  <si>
    <t>AIR OPERATE VALVE (SV), FPR-71-6.35</t>
  </si>
  <si>
    <t>P260388-01</t>
  </si>
  <si>
    <t>ALUMINA BLOCK FOR OCIDE SYSTEM</t>
  </si>
  <si>
    <t>P328045</t>
  </si>
  <si>
    <t>O-RING, ID 11.484 CSD .139 VITON 75 DURO</t>
  </si>
  <si>
    <t>G</t>
    <phoneticPr fontId="3" type="noConversion"/>
  </si>
  <si>
    <t xml:space="preserve"> Usage</t>
    <phoneticPr fontId="3" type="noConversion"/>
  </si>
  <si>
    <t>Amount</t>
    <phoneticPr fontId="3" type="noConversion"/>
  </si>
  <si>
    <t>P503174</t>
    <phoneticPr fontId="26" type="noConversion"/>
  </si>
  <si>
    <t>MAGNETIC FLUID SEAL(FOR NITRIDE)</t>
    <phoneticPr fontId="26" type="noConversion"/>
  </si>
  <si>
    <t>V</t>
    <phoneticPr fontId="26" type="noConversion"/>
  </si>
  <si>
    <t>P642946</t>
    <phoneticPr fontId="26" type="noConversion"/>
  </si>
  <si>
    <t>PCB ASSY 24 GAS VALVE CONTROL</t>
    <phoneticPr fontId="26" type="noConversion"/>
  </si>
  <si>
    <r>
      <rPr>
        <b/>
        <sz val="10"/>
        <color indexed="12"/>
        <rFont val="Century Gothic"/>
        <family val="2"/>
      </rPr>
      <t>Act</t>
    </r>
    <r>
      <rPr>
        <b/>
        <sz val="10"/>
        <color indexed="17"/>
        <rFont val="Century Gothic"/>
        <family val="2"/>
      </rPr>
      <t>/Target :</t>
    </r>
    <phoneticPr fontId="3" type="noConversion"/>
  </si>
  <si>
    <t>note:</t>
    <phoneticPr fontId="3" type="noConversion"/>
  </si>
  <si>
    <t>深紅:</t>
    <phoneticPr fontId="3" type="noConversion"/>
  </si>
  <si>
    <r>
      <rPr>
        <sz val="9"/>
        <rFont val="細明體"/>
        <family val="3"/>
        <charset val="136"/>
      </rPr>
      <t>需</t>
    </r>
    <r>
      <rPr>
        <sz val="9"/>
        <rFont val="Century Gothic"/>
        <family val="2"/>
      </rPr>
      <t>PCRB</t>
    </r>
    <r>
      <rPr>
        <sz val="9"/>
        <rFont val="細明體"/>
        <family val="3"/>
        <charset val="136"/>
      </rPr>
      <t>程序</t>
    </r>
    <phoneticPr fontId="3" type="noConversion"/>
  </si>
  <si>
    <t>藍:</t>
    <phoneticPr fontId="3" type="noConversion"/>
  </si>
  <si>
    <t>容易達成</t>
    <phoneticPr fontId="3" type="noConversion"/>
  </si>
  <si>
    <t>綠:</t>
    <phoneticPr fontId="3" type="noConversion"/>
  </si>
  <si>
    <t>需一起QUAL RUN較有效率</t>
    <phoneticPr fontId="3" type="noConversion"/>
  </si>
  <si>
    <t>粉紅:</t>
    <phoneticPr fontId="3" type="noConversion"/>
  </si>
  <si>
    <t>需採購議價解決</t>
    <phoneticPr fontId="3" type="noConversion"/>
  </si>
  <si>
    <t>%</t>
    <phoneticPr fontId="18" type="noConversion"/>
  </si>
  <si>
    <t>P272824-02</t>
  </si>
  <si>
    <t>TERMOCOUPLE CONTROLLER, R TYPE, FENWAL</t>
  </si>
  <si>
    <t>P013218</t>
  </si>
  <si>
    <t>HIGH VACUUM FLEXIBLE TUBES__ORV-8PS-60(1</t>
  </si>
  <si>
    <t>P271272-01</t>
  </si>
  <si>
    <t>VACUUM PUMP(不含電線盒與插頭)</t>
  </si>
  <si>
    <t>日期</t>
  </si>
  <si>
    <t>數量</t>
  </si>
  <si>
    <t>P321085</t>
  </si>
  <si>
    <t>O-RING FOR TUBE SEALING</t>
  </si>
  <si>
    <t>P270435</t>
  </si>
  <si>
    <t>BELLOWS FOR EXHAUST.KF40-100MM.(含 KF40</t>
  </si>
  <si>
    <t>P270081</t>
  </si>
  <si>
    <t>CHILLING WATER BELLOW__ORV 10PS-60 SUS31</t>
  </si>
  <si>
    <t>P103954-03</t>
  </si>
  <si>
    <t>MANTLE HEATER FOR VACUUM PIPING(含CLAMP)</t>
  </si>
  <si>
    <t>比例</t>
    <phoneticPr fontId="7" type="noConversion"/>
  </si>
  <si>
    <t>Q3F1 PM USE</t>
  </si>
  <si>
    <t>P322020</t>
  </si>
  <si>
    <t>O-RING, P20 VITON</t>
  </si>
  <si>
    <t>百分比</t>
    <phoneticPr fontId="8" type="noConversion"/>
  </si>
  <si>
    <t>P013221-02</t>
  </si>
  <si>
    <t>TUBE; ASSY(NH3, N2); EP GRADE 1/4" TUBE</t>
  </si>
  <si>
    <t>2020 P/L Target</t>
    <phoneticPr fontId="3" type="noConversion"/>
  </si>
  <si>
    <t>P240042-01</t>
  </si>
  <si>
    <t>P210639</t>
  </si>
  <si>
    <t>P210640</t>
  </si>
  <si>
    <t>QUARTZ HEATING JACKET FOR OXIDE</t>
  </si>
  <si>
    <t>PHOTOELECTRIC SENSOR, FU-35FZ</t>
  </si>
  <si>
    <t>%</t>
    <phoneticPr fontId="4" type="noConversion"/>
  </si>
  <si>
    <t>P272824-01</t>
  </si>
  <si>
    <t>P642935</t>
  </si>
  <si>
    <t>O-RING VITON SLIT VALVE</t>
  </si>
  <si>
    <t>Q3F1 LP-CVD用</t>
  </si>
  <si>
    <t>Q3F1 TEL用</t>
  </si>
  <si>
    <t>P610372</t>
  </si>
  <si>
    <t>FERRULE PACKAGE(1/4</t>
  </si>
  <si>
    <t>P502052</t>
  </si>
  <si>
    <t>GASKET,VCR GASKET OD=1/4</t>
  </si>
  <si>
    <t>P502053</t>
  </si>
  <si>
    <t>GASKET(1/2</t>
  </si>
  <si>
    <t>P328076</t>
  </si>
  <si>
    <t>O-RING,ID 8.484 CSD .139__VITON75 DURO</t>
  </si>
  <si>
    <t>Q3G3 WSIX 用</t>
  </si>
  <si>
    <t>P520325</t>
  </si>
  <si>
    <t>PALL FILTER FOR RTP-3,4 PYRO FILTER 40 U</t>
  </si>
  <si>
    <t>FENWAL TEMPERATURE CONTROLLER__WITH 2 AL</t>
  </si>
  <si>
    <t>P272037</t>
  </si>
  <si>
    <t>INNER T.C. FOR CONTROL (TOP)</t>
  </si>
  <si>
    <t>P272038</t>
  </si>
  <si>
    <t>INNER T.C. FOR CONTROL (CENTER</t>
  </si>
  <si>
    <t>P272039</t>
  </si>
  <si>
    <t>INNER T.C. FOR CONTROL__(BOTTOM)</t>
  </si>
  <si>
    <t>Q3G3 WSIX用</t>
  </si>
  <si>
    <t>比例</t>
    <phoneticPr fontId="6" type="noConversion"/>
  </si>
  <si>
    <t>AMP SENSOR, FS-N41N</t>
  </si>
  <si>
    <t>P100549-01</t>
  </si>
  <si>
    <t>POWER SUPPLY FOR VL-800 CONTROLLER</t>
  </si>
  <si>
    <t>Q3V1 KOYO PM USE</t>
  </si>
  <si>
    <t>FAN BLOWER, ebm-papst RL90-18/00</t>
  </si>
  <si>
    <t>P210541</t>
  </si>
  <si>
    <t>SENSOR PRESSURE__PS-10V 800 TORR</t>
  </si>
  <si>
    <t>P272033-01</t>
  </si>
  <si>
    <t>M/H CONTROL FOR TORCH PIPING</t>
  </si>
  <si>
    <t>P260681</t>
  </si>
  <si>
    <t>THYRISTOR (S.C.R.) PDT1508</t>
  </si>
  <si>
    <t>P283025</t>
  </si>
  <si>
    <t>FULL STAINLESS CLAMP FOR NW50 SIZE &amp; FUL</t>
  </si>
  <si>
    <t>Q3V1 KOYO用</t>
  </si>
  <si>
    <t>P240046</t>
  </si>
  <si>
    <t>TAPE HEATER 100V/120W/3M</t>
  </si>
  <si>
    <t>P271093-01</t>
  </si>
  <si>
    <t>1MBL NEW TYPE PICKUP MOTOR</t>
  </si>
  <si>
    <t>P103130</t>
  </si>
  <si>
    <t>CONNECTOR FOR SG-2700 B BOARD</t>
  </si>
  <si>
    <t>P210330</t>
  </si>
  <si>
    <t>K TYPE PROBE 1.6 ∮10CM ST02-2-SK-16-12</t>
  </si>
  <si>
    <t>百分比%</t>
    <phoneticPr fontId="18" type="noConversion"/>
  </si>
  <si>
    <t>Q3R4 PM USE</t>
  </si>
  <si>
    <t>P270400-01</t>
  </si>
  <si>
    <t>AC FAN,120*120*38.5MM,2BALL,3250RPM,0.13</t>
  </si>
  <si>
    <t>Q3G3 WSIX M/D USE</t>
  </si>
  <si>
    <t>Q3F1 TEL 爐管 PM 用O-RING</t>
  </si>
  <si>
    <t>領用日期</t>
    <phoneticPr fontId="34" type="noConversion"/>
  </si>
  <si>
    <t>P240303</t>
  </si>
  <si>
    <t>THERMOCOPULE__R-TYPE FOR EXT TORCH</t>
  </si>
  <si>
    <t>P645224</t>
  </si>
  <si>
    <t>VALVE SOLENOID VALVE VZ110__0~7KG/CM2</t>
  </si>
  <si>
    <t>P811528</t>
  </si>
  <si>
    <t>爐管 ROBOT ASSY THK 滑塊</t>
  </si>
  <si>
    <t>P240047</t>
  </si>
  <si>
    <t>TAPE HEATER 100V/200W/5M</t>
  </si>
  <si>
    <t>GRINDER WHEEL_1400-細磨用(Z2),SIZE:7MM,</t>
    <phoneticPr fontId="3" type="noConversion"/>
  </si>
  <si>
    <t>P641801</t>
  </si>
  <si>
    <t>VALVE AIR ACTUATED NC__1/4 VCR F-F 10 RA</t>
  </si>
  <si>
    <t>P272095</t>
  </si>
  <si>
    <t>溫控器 VERTEX VT4826+(T/P/A/N/N/A)</t>
  </si>
  <si>
    <t>Q3F1 M/D USE</t>
  </si>
  <si>
    <t>P503561</t>
  </si>
  <si>
    <t>SPACER TEFLON(LPCVD PM)</t>
  </si>
  <si>
    <t>P271290</t>
  </si>
  <si>
    <t>AC SERVO MOTOR FOR ROBOT</t>
  </si>
  <si>
    <t>Q3A1 RTP M/D USE</t>
  </si>
  <si>
    <t>P626096</t>
  </si>
  <si>
    <t>REGULATOR;TORR-30-3W-A003-4UL 4UL290BBEP</t>
  </si>
  <si>
    <t>P850056</t>
  </si>
  <si>
    <t>ROBOT Z AXIS MOTOR ASSY-AG-8108</t>
  </si>
  <si>
    <t>P520939</t>
  </si>
  <si>
    <t>PALL FILTER WITH 3/8" SWAGELOK FOR OSC-1</t>
  </si>
  <si>
    <t>AIR VALVE FPR-UDDF-71-6.35-316LP#A</t>
  </si>
  <si>
    <t>P100555</t>
  </si>
  <si>
    <t>POWER SUPPLY;DC;HKT100-522__(M340)</t>
  </si>
  <si>
    <t>P270103</t>
  </si>
  <si>
    <t>FAN, HIGH SPEED, 115VAC/60HZ 12CM*12CM</t>
  </si>
  <si>
    <t>P272043</t>
  </si>
  <si>
    <t>TEMPERATURE CONTROLLER, E5CS-Q1KJU-W</t>
  </si>
  <si>
    <t>Q3G3 PM USE</t>
  </si>
  <si>
    <t>P290372</t>
  </si>
  <si>
    <t>GRINDER WHEEL 粗磨用(Z1),SIZE:7 MM.</t>
  </si>
  <si>
    <t>Q3</t>
    <phoneticPr fontId="3" type="noConversion"/>
  </si>
  <si>
    <t>P328138</t>
  </si>
  <si>
    <t>CENTERING,O-RING KF-50(包含不鏽鋼環)</t>
  </si>
  <si>
    <t>Q3F1 TEL USE</t>
  </si>
  <si>
    <t>2022Y</t>
    <phoneticPr fontId="3" type="noConversion"/>
  </si>
  <si>
    <t>P/L</t>
    <phoneticPr fontId="3" type="noConversion"/>
  </si>
  <si>
    <t>PARST領用</t>
    <phoneticPr fontId="3" type="noConversion"/>
  </si>
  <si>
    <t>2022Y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</si>
  <si>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</si>
  <si>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</si>
  <si>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</si>
  <si>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</si>
  <si>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Avg.</t>
    <phoneticPr fontId="3" type="noConversion"/>
  </si>
  <si>
    <t>2022Y TEL</t>
    <phoneticPr fontId="3" type="noConversion"/>
  </si>
  <si>
    <t>2022 avg</t>
    <phoneticPr fontId="3" type="noConversion"/>
  </si>
  <si>
    <t>total</t>
    <phoneticPr fontId="3" type="noConversion"/>
  </si>
  <si>
    <t>Q1G9 爐管MD汰換更新使用</t>
  </si>
  <si>
    <t>Q3F1 爐管PM汰換更新使用</t>
  </si>
  <si>
    <t>Q3F1 爐管M/D備品使用</t>
  </si>
  <si>
    <t>Q3F1 F03 USE</t>
  </si>
  <si>
    <t>Q3F1 爐管MD汰換更新使用</t>
  </si>
  <si>
    <t>Q3F1 OXIDE用</t>
  </si>
  <si>
    <t>Q3F1爐管MD汰換更新使用</t>
  </si>
  <si>
    <t>P100880</t>
  </si>
  <si>
    <t>POWER SUPPLY S-15-5 15W-5V</t>
  </si>
  <si>
    <t>P260247</t>
  </si>
  <si>
    <t>BASE;LAMP MODULE DOUBLE__SEALING RING</t>
  </si>
  <si>
    <t>P540813</t>
  </si>
  <si>
    <t>FINGER 6"MCVD</t>
  </si>
  <si>
    <t>P210614</t>
  </si>
  <si>
    <t>SENSOR D-F79 FOR HIGH GAUGE</t>
  </si>
  <si>
    <t>P800446</t>
  </si>
  <si>
    <t>SCREW FOR OXIDE CAP(M3×5×o4)</t>
  </si>
  <si>
    <t>P642923</t>
  </si>
  <si>
    <t>SOLENOID VALVE__VZ110-5LO-M5-X50</t>
  </si>
  <si>
    <t>P102946</t>
  </si>
  <si>
    <t>THERMOCOUPLE CONNECTOR(FEMALE) R-TYPE</t>
  </si>
  <si>
    <t>P322328</t>
  </si>
  <si>
    <t>O-RING FOR TRANSFER SLIT VALVE ID 4.984</t>
  </si>
  <si>
    <t>Parts</t>
  </si>
  <si>
    <t>Life time</t>
  </si>
  <si>
    <t>QUARTZ WINDOW</t>
  </si>
  <si>
    <t>extension</t>
  </si>
  <si>
    <t>PM/1更換→PM/2更換</t>
  </si>
  <si>
    <t>Price down</t>
  </si>
  <si>
    <t>CAP;1/4 TURN(陶瓷螺絲)</t>
  </si>
  <si>
    <t>2nd source評估</t>
  </si>
  <si>
    <t>2nd source廠商:威森公司,報價:2900,待廠商製作1組上機測試</t>
  </si>
  <si>
    <t>PM更換 → 損壞維修</t>
  </si>
  <si>
    <t>Cost down
type</t>
    <phoneticPr fontId="4" type="noConversion"/>
  </si>
  <si>
    <t>Topic (目標/標的/方法)</t>
    <phoneticPr fontId="4" type="noConversion"/>
  </si>
  <si>
    <t>Q2C1 爐管地震INTERLOCK水平展開改善用</t>
  </si>
  <si>
    <t>Q3L1 爐管地震INTERLOCK水平展開改善用</t>
  </si>
  <si>
    <t>Q3F1 M120 改善數位連線用新光纖頭</t>
  </si>
  <si>
    <t>P630081</t>
  </si>
  <si>
    <t>TC GAUGE 1-100M TORR METAL__TUBE 1/8" IP</t>
  </si>
  <si>
    <t>Q1E1,WSIX CHAMBER FORELINE USED</t>
  </si>
  <si>
    <t>P290623-01</t>
  </si>
  <si>
    <t>FLANGEL,1+2 ,316+夾具,FOR OXIDE PIPING</t>
  </si>
  <si>
    <t>Q3F1 爐管零件劣化 PM更換USE</t>
  </si>
  <si>
    <t>Q3V1 KOYO PM用</t>
  </si>
  <si>
    <t>P273102</t>
  </si>
  <si>
    <t>DIGITAL LASER OPTIC SENSOR LV-S62(HEAD)</t>
  </si>
  <si>
    <t>Q3V1,F31 YPM</t>
  </si>
  <si>
    <t>P272824-01</t>
    <phoneticPr fontId="3" type="noConversion"/>
  </si>
  <si>
    <t>FENWAL TEMPERATURE CONTROLLER__WITH 2 AL</t>
    <phoneticPr fontId="3" type="noConversion"/>
  </si>
  <si>
    <t>P541156</t>
    <phoneticPr fontId="3" type="noConversion"/>
  </si>
  <si>
    <t>COVER(陶瓷); TOP BWCVD</t>
    <phoneticPr fontId="3" type="noConversion"/>
  </si>
  <si>
    <t>P503174-01</t>
    <phoneticPr fontId="3" type="noConversion"/>
  </si>
  <si>
    <t>MAGNETIC FLUID SEAL 20MM ROTARY MOTOR</t>
    <phoneticPr fontId="3" type="noConversion"/>
  </si>
  <si>
    <t>1. 3/28 F11更換*1 新品</t>
    <phoneticPr fontId="18" type="noConversion"/>
  </si>
  <si>
    <t>2/15  A64-D PM(翻面沿用) , 3/8  A64-A PM(翻面沿用) ,</t>
    <phoneticPr fontId="18" type="noConversion"/>
  </si>
  <si>
    <t>2nd source廠商:威森公司,報價:18,500,廠商製作1組3/31交貨,上機測試N.G,重新製作中</t>
    <phoneticPr fontId="18" type="noConversion"/>
  </si>
  <si>
    <t>3/9 G15-C PM(翻面沿用)
4/11 A64-B PM(翻面沿用)</t>
    <phoneticPr fontId="18" type="noConversion"/>
  </si>
  <si>
    <t>1/1~4/11 無領用新品</t>
    <phoneticPr fontId="18" type="noConversion"/>
  </si>
  <si>
    <t>1/1~4/11無領用新品</t>
    <phoneticPr fontId="18" type="noConversion"/>
  </si>
  <si>
    <t>CAP;1/4 TURN(陶瓷螺絲)</t>
    <phoneticPr fontId="4" type="noConversion"/>
  </si>
  <si>
    <t>P270513</t>
  </si>
  <si>
    <t>I/O MASTER</t>
  </si>
  <si>
    <t>Q3F1 TEL FURNACE PM USE</t>
  </si>
  <si>
    <t>Q3F1 TEL FURNACE USE</t>
  </si>
  <si>
    <t>P328139</t>
  </si>
  <si>
    <t>NW80,3"CENTERING,O-RING</t>
  </si>
  <si>
    <t>Q1G7 TEL FURNACE PM USE</t>
  </si>
  <si>
    <t>Q1G9 TEL FURNACE PM USE</t>
  </si>
  <si>
    <t>Q3F1 RTP PM USE</t>
  </si>
  <si>
    <t>P221051</t>
  </si>
  <si>
    <t>MICRO SWITCH</t>
  </si>
  <si>
    <t>2nd source廠商:威森公司,報價:2900,廠商製作1組OK,4/26 A64-C 上機使用OK</t>
    <phoneticPr fontId="4" type="noConversion"/>
  </si>
  <si>
    <t>P272033-01</t>
    <phoneticPr fontId="18" type="noConversion"/>
  </si>
  <si>
    <t>P328235</t>
  </si>
  <si>
    <t>門板 &amp; 尾套 O-Ring 維修包</t>
  </si>
  <si>
    <t>Q3A2 RTP-M PM USE</t>
  </si>
  <si>
    <t>P240081-R</t>
  </si>
  <si>
    <t>HEATER CHAMBER VMU-28-017-REPAIR</t>
  </si>
  <si>
    <t>Q3F1 F08用</t>
  </si>
  <si>
    <t>GRINDER WHEEL_1400-細磨用(Z2),SIZE:7MM,</t>
    <phoneticPr fontId="29" type="noConversion"/>
  </si>
  <si>
    <t>2nd source廠商:威森公司,報價:18,500,廠商製作1組 OK,5/24 LP-T5 上機使用ok,建料完成</t>
    <phoneticPr fontId="4" type="noConversion"/>
  </si>
  <si>
    <t>1. 3/28 F11更換新品*1
2. 4/21 F04更換新品*1
3. 5/16 F08 更換新品*1
4.  6/7 F10 更換新品*1</t>
    <phoneticPr fontId="4" type="noConversion"/>
  </si>
  <si>
    <t>2/15  A64-D PM(翻面沿用) , 3/8  A64-A PM(翻面沿用) 3/9 G15-C PM(沿用),4/11 A64-B PM(沿用),4/26 A64-C PM(沿用),6/1 A64-D PM(沿用)
6/8 G15-B PM(沿用)
1/1~6/18 無領用新品</t>
    <phoneticPr fontId="4" type="noConversion"/>
  </si>
  <si>
    <t>1/1~6/18無領用新品</t>
    <phoneticPr fontId="4" type="noConversion"/>
  </si>
  <si>
    <t>WSIX-1A</t>
    <phoneticPr fontId="58" type="noConversion"/>
  </si>
  <si>
    <t>WSIX-2A</t>
    <phoneticPr fontId="58" type="noConversion"/>
  </si>
  <si>
    <t>WSIX-1B</t>
    <phoneticPr fontId="58" type="noConversion"/>
  </si>
  <si>
    <t>WSIX-1C</t>
    <phoneticPr fontId="58" type="noConversion"/>
  </si>
  <si>
    <t>WSIX-1D</t>
    <phoneticPr fontId="58" type="noConversion"/>
  </si>
  <si>
    <t>WSIX-2B</t>
    <phoneticPr fontId="58" type="noConversion"/>
  </si>
  <si>
    <t>WSIX-2C</t>
    <phoneticPr fontId="58" type="noConversion"/>
  </si>
  <si>
    <t>WSIX-2D</t>
    <phoneticPr fontId="58" type="noConversion"/>
  </si>
  <si>
    <t>DATE</t>
    <phoneticPr fontId="58" type="noConversion"/>
  </si>
  <si>
    <t>第二次</t>
    <phoneticPr fontId="58" type="noConversion"/>
  </si>
  <si>
    <t>翻面使用</t>
    <phoneticPr fontId="58" type="noConversion"/>
  </si>
  <si>
    <t>Q3F1 FOR TEL USE</t>
  </si>
  <si>
    <t>P630139</t>
  </si>
  <si>
    <t>TC GAUGE</t>
  </si>
  <si>
    <t>WSIX-1A USE</t>
  </si>
  <si>
    <t>Q3F1，TEL 耗材</t>
  </si>
  <si>
    <t>Q3F1 FOR LP-CVD USE</t>
  </si>
  <si>
    <t>Q2S3,TEL PM耗材</t>
  </si>
  <si>
    <t>Q3R2 PASTE-3 PM USE</t>
  </si>
  <si>
    <t>Q3F1,TEL PM耗材</t>
  </si>
  <si>
    <t>P510285</t>
  </si>
  <si>
    <t>CLAMP KF-25</t>
  </si>
  <si>
    <t>P630086</t>
    <phoneticPr fontId="61" type="noConversion"/>
  </si>
  <si>
    <t>TC GAUGE VCR 1/4"</t>
    <phoneticPr fontId="61" type="noConversion"/>
  </si>
  <si>
    <t>P272039</t>
    <phoneticPr fontId="58" type="noConversion"/>
  </si>
  <si>
    <t>INNER T.C. FOR CONTROL__(BOTTOM)</t>
    <phoneticPr fontId="58" type="noConversion"/>
  </si>
  <si>
    <t>P645224</t>
    <phoneticPr fontId="58" type="noConversion"/>
  </si>
  <si>
    <t>VALVE SOLENOID VALVE VZ110__0~7KG/CM2</t>
    <phoneticPr fontId="58" type="noConversion"/>
  </si>
  <si>
    <t>P290372</t>
    <phoneticPr fontId="58" type="noConversion"/>
  </si>
  <si>
    <t>GRINDER WHEEL 粗磨用(Z1),SIZE:7 MM.</t>
    <phoneticPr fontId="58" type="noConversion"/>
  </si>
  <si>
    <t>NEW</t>
    <phoneticPr fontId="58" type="noConversion"/>
  </si>
  <si>
    <t>P329221</t>
  </si>
  <si>
    <t>6吋尾管常壓 4MM QUARTZ TUBE</t>
  </si>
  <si>
    <t>Q3F1 RTP-M PM USE</t>
  </si>
  <si>
    <t>Q3F1 OXIDE M/D USE</t>
  </si>
  <si>
    <t>損壞更換</t>
  </si>
  <si>
    <t>NEW</t>
    <phoneticPr fontId="58" type="noConversion"/>
  </si>
  <si>
    <t>P630077-01</t>
  </si>
  <si>
    <t>PIRANI VACUUM GAUGE GP-1000G-1CH</t>
  </si>
  <si>
    <t>TEL PM耗材，Q3F1</t>
  </si>
  <si>
    <t>OSC-1 USE</t>
  </si>
  <si>
    <t>P630077-03</t>
  </si>
  <si>
    <t>GP-H PIRANI SENSOR 轉接頭</t>
  </si>
  <si>
    <t>Q1G7,WSIX PM耗材</t>
  </si>
  <si>
    <t>TEL PM耗材，Q1G7</t>
  </si>
  <si>
    <t>Q3G3,WSIX PM耗材</t>
  </si>
  <si>
    <t>Q2S3,WSIX PM耗材</t>
  </si>
  <si>
    <t>爐管真空系統USE</t>
  </si>
  <si>
    <t>P510324</t>
  </si>
  <si>
    <t>CLAMP NW50 ( 10EA/PKG , DRY PUMP EXHAUST</t>
  </si>
  <si>
    <t>Q3A1,TEL PM耗材</t>
  </si>
  <si>
    <t>P321084</t>
  </si>
  <si>
    <t>O-RING, SILICON, 7*7-1/4*1/8(2-262)</t>
  </si>
  <si>
    <t>Q3A1,RTP PM耗材</t>
  </si>
  <si>
    <t>Q3F1 爐管真空USE</t>
  </si>
  <si>
    <t>Q3R4 GRD PM USE</t>
  </si>
  <si>
    <t>P503174</t>
  </si>
  <si>
    <t>MAGNETIC FLUID SEAL(FOR NITRIDE)</t>
  </si>
  <si>
    <t>Q3F1,TEL 耗材</t>
  </si>
  <si>
    <t>Q3A1 RTP 校溫使用</t>
  </si>
  <si>
    <t>Q3F1 NI PM USE</t>
  </si>
  <si>
    <t>P260576</t>
  </si>
  <si>
    <t>ROLLER TEFLON (L=100)</t>
  </si>
  <si>
    <t>Q3R2 RIP P/M USE</t>
  </si>
  <si>
    <t>P260575</t>
  </si>
  <si>
    <t>ROLLER TEFLON (L=68)</t>
  </si>
  <si>
    <t>P260573</t>
  </si>
  <si>
    <t>ROLLER TEFLON (L=14)</t>
  </si>
  <si>
    <t>P260574</t>
  </si>
  <si>
    <t>ROLLER TEFLON (L=20)</t>
  </si>
  <si>
    <t>Q3V1 FOR KOYO PM USE</t>
  </si>
  <si>
    <t>P329221</t>
    <phoneticPr fontId="32" type="noConversion"/>
  </si>
  <si>
    <t>6吋尾管常壓 4MM QUARTZ TUBE</t>
    <phoneticPr fontId="32" type="noConversion"/>
  </si>
  <si>
    <t>P274324</t>
  </si>
  <si>
    <t>ENCODER FOR DR-8500 II; OMRON: E6A2-CWZ3</t>
  </si>
  <si>
    <t>Q3R2 PASTE-3 M/D USE</t>
  </si>
  <si>
    <t>P270559</t>
  </si>
  <si>
    <t>SPINDLE FLANGE 凹槽環 COVER 固定座(Z1/Z2</t>
  </si>
  <si>
    <t>Q3R4 GRD FLANGE M/D 損壞更換</t>
  </si>
  <si>
    <t>P240316</t>
  </si>
  <si>
    <t>THERMOCOUPLE SINGLE SPIKE__(OXIDE)</t>
  </si>
  <si>
    <t>P642942</t>
  </si>
  <si>
    <t>SOLENOID VALVE__10-VZ3223-5LZ-M5</t>
  </si>
  <si>
    <t>Q3F1 FOR SHUTTER USE</t>
  </si>
  <si>
    <t>P290354-01</t>
    <phoneticPr fontId="7" type="noConversion"/>
  </si>
  <si>
    <t>GRINDER WHEEL_1400-細磨用(Z2),SIZE:7MM,</t>
    <phoneticPr fontId="7" type="noConversion"/>
  </si>
  <si>
    <t>Q3R4 PM 研磨輪消耗完畢更換</t>
  </si>
  <si>
    <t>P210672</t>
  </si>
  <si>
    <t>CYLINDER FOR SHUTTER</t>
  </si>
  <si>
    <t>Q3R4 老舊損耗更換</t>
  </si>
  <si>
    <t>P270557</t>
  </si>
  <si>
    <t>SPINDLE COVER SLIDE 槽溝固定條(朝滑塊)</t>
  </si>
  <si>
    <t>Q3R4 零件老舊損耗更換</t>
  </si>
  <si>
    <t>P270558</t>
  </si>
  <si>
    <t>SPINDLE COVER SLIDE 槽溝固定條(貼COVER上</t>
  </si>
  <si>
    <t>P260569</t>
  </si>
  <si>
    <t>LIFT VACUUM PAD</t>
  </si>
  <si>
    <t>Q3R2 老舊損耗更換</t>
  </si>
  <si>
    <t>Q3G3 WSIX-1B M/D USE</t>
  </si>
  <si>
    <t>Q1G9 風扇老舊損耗更換</t>
  </si>
  <si>
    <t>P270556</t>
  </si>
  <si>
    <t>T SHUTTER GATE</t>
  </si>
  <si>
    <t>PCA;ATP V3.03 FOR RTP-3.4</t>
  </si>
  <si>
    <t>Q3A1,RTP ATP BOARD</t>
  </si>
  <si>
    <t>P210606</t>
  </si>
  <si>
    <t>CHAMBER TEMP SENSOR FOR SB50</t>
  </si>
  <si>
    <t>Q3F1 LP-TEOS M/D USE</t>
  </si>
  <si>
    <t>P240339</t>
  </si>
  <si>
    <t>THERMALCOUPLE FOR SB50__TEMP SENSOR</t>
  </si>
  <si>
    <t>Q3F1 TEL PM使用</t>
  </si>
  <si>
    <t>Q3F1 FOR AP HEC PYRO USE</t>
  </si>
  <si>
    <t>OTHER PARTS</t>
  </si>
  <si>
    <t>2023 avg</t>
    <phoneticPr fontId="3" type="noConversion"/>
  </si>
  <si>
    <t>2024 Q1 Avg</t>
    <phoneticPr fontId="3" type="noConversion"/>
  </si>
  <si>
    <t>2024 Q2 Avg</t>
    <phoneticPr fontId="3" type="noConversion"/>
  </si>
  <si>
    <t>2024 Q3 Avg</t>
    <phoneticPr fontId="3" type="noConversion"/>
  </si>
  <si>
    <t>2024 Q4 Avg</t>
    <phoneticPr fontId="3" type="noConversion"/>
  </si>
  <si>
    <t>P270575</t>
  </si>
  <si>
    <t>T-ARM PAD EXTEND GUILD 滑軌</t>
  </si>
  <si>
    <t>Q3F1 FURNACE FOR GRD USE</t>
  </si>
  <si>
    <t>Q3R4 WSIX用</t>
  </si>
  <si>
    <t>P270574</t>
  </si>
  <si>
    <t>GRD SPINDLE FLANGE COVER 可滑動外罩(Z2)</t>
  </si>
  <si>
    <t>P270573</t>
  </si>
  <si>
    <t>GRD SPINDLE FLANGE COVER(Z1)</t>
  </si>
  <si>
    <t>P630086</t>
  </si>
  <si>
    <t>Q3G3 WSIX-1D M/D USE</t>
  </si>
  <si>
    <t>P809964</t>
  </si>
  <si>
    <t>AIR VALVE PV 3/8 NO M*M(VV1) FP-71-9.52</t>
  </si>
  <si>
    <t>P645379</t>
  </si>
  <si>
    <t>AIR OPERATE VALVE (VV2)</t>
  </si>
  <si>
    <t>P260389-02</t>
  </si>
  <si>
    <t>ALUMINA BLOCK FOR DRIVE IN SYS.</t>
  </si>
  <si>
    <t>Q3G3 WSIX USE</t>
  </si>
  <si>
    <t>P270572</t>
  </si>
  <si>
    <t>GRD 檔水沫 FRONT COVER(Z2)</t>
  </si>
  <si>
    <t>P270080</t>
  </si>
  <si>
    <t>CHILLING WATER BELLOW 3/8*1000__ORV-10PS</t>
  </si>
  <si>
    <t>P450052</t>
  </si>
  <si>
    <t>HALOGEN LAMP MODIDICATION</t>
  </si>
  <si>
    <t>Q3S2 EM-5 燈泡更換</t>
  </si>
  <si>
    <t>P270576</t>
  </si>
  <si>
    <t>T-ARM EXTEND CYLINDER UNIT</t>
  </si>
  <si>
    <t>Q3F1 FOE TEL MD USE</t>
  </si>
  <si>
    <t>P210540</t>
    <phoneticPr fontId="58" type="noConversion"/>
  </si>
  <si>
    <t>SENSOR PRESSURE__PS-10V 760 TORR</t>
    <phoneticPr fontId="58" type="noConversion"/>
  </si>
  <si>
    <t>P626096</t>
    <phoneticPr fontId="58" type="noConversion"/>
  </si>
  <si>
    <t>REGULATOR;TORR-30-3W-A003-4UL 4UL290BBEP</t>
    <phoneticPr fontId="58" type="noConversion"/>
  </si>
  <si>
    <t>P260588</t>
  </si>
  <si>
    <t>撕膠機 壓平 ROLLER</t>
  </si>
  <si>
    <t>Q3R2 撕膠機ROLLER損壞更換</t>
  </si>
  <si>
    <t>P645396</t>
  </si>
  <si>
    <t>SOLENOID VALVE 3 PORT NC24VDC</t>
  </si>
  <si>
    <t>P270107</t>
  </si>
  <si>
    <t>BELLOWS ASSY;SUSCEPT HOLLOW</t>
  </si>
  <si>
    <t>Q3R2 RIP PM USE</t>
  </si>
  <si>
    <t>P811750-02</t>
  </si>
  <si>
    <t>3/8" OD 快速接頭 FOR COLD TRAP(母)</t>
  </si>
  <si>
    <t>P645460</t>
  </si>
  <si>
    <t>GAS L PIPING(PRESSURE)EP GRADE 3/8" TUBE</t>
  </si>
  <si>
    <t>P645458</t>
  </si>
  <si>
    <t>GAS L PIPING(NH3) EP GRADE, 1/4" TUBE</t>
  </si>
  <si>
    <t>P645459</t>
  </si>
  <si>
    <t>GAS L PIPING(N2, DCS) EP GRADE 3/8" TUBE</t>
  </si>
  <si>
    <t>P811750-01</t>
  </si>
  <si>
    <t>3/8" OD 快速接頭 FOR COLD TRAP(公)</t>
  </si>
  <si>
    <t>P505150-01</t>
  </si>
  <si>
    <t>AIR CYLINDER; 11-CDJ2B16-40Z-C73-B-XB9</t>
  </si>
  <si>
    <t>Q3F1 AP TEL LOCK更換</t>
  </si>
  <si>
    <t>P521079</t>
  </si>
  <si>
    <t>FILTER (PYRO) FOR RTP-1 , 2__POLYCAP 75H</t>
  </si>
  <si>
    <t>P250927</t>
  </si>
  <si>
    <t>LAMP,BULB 120V,1000W CLEAR__FEL-Q1000/4C</t>
  </si>
  <si>
    <t>P100879</t>
  </si>
  <si>
    <t>POWER SUPPLY S-60-24 60W 24V</t>
  </si>
  <si>
    <t>Q3F1 M/D PM USE</t>
  </si>
  <si>
    <t>P505285-01</t>
  </si>
  <si>
    <t>CYLINDER FOR CARR PORT_LOCK/UNLO</t>
  </si>
  <si>
    <t>Q3F1 WSIX PM USE</t>
  </si>
  <si>
    <t>P610206</t>
  </si>
  <si>
    <t>BULKHEAD UNION (3/8" pressure 隔板接頭)</t>
  </si>
  <si>
    <t>P210615</t>
  </si>
  <si>
    <t>SENSOR D-H7A1 FOR CARRIER PORT__LOCK/UNL</t>
  </si>
  <si>
    <t>P505285</t>
  </si>
  <si>
    <t>AIR CYLINDER FOR CARRIER PORT__LOCK/UNLO</t>
  </si>
  <si>
    <t>P322318</t>
  </si>
  <si>
    <t>O-RING FOR EXHAUST PIPE</t>
  </si>
  <si>
    <t>P321086</t>
  </si>
  <si>
    <t>O-RING FOR MANIFOLD SEALING</t>
  </si>
  <si>
    <t>P322317</t>
  </si>
  <si>
    <t>O-RING FOR GAUGE PORT</t>
  </si>
  <si>
    <t>數量</t>
    <phoneticPr fontId="4" type="noConversion"/>
  </si>
  <si>
    <t>P503174-01</t>
  </si>
  <si>
    <t>MAGNETIC FLUID SEAL 20MM ROTARY MOTOR</t>
  </si>
  <si>
    <t>Q3F1 LP-N用</t>
  </si>
  <si>
    <t>GRD USE</t>
  </si>
  <si>
    <t>P270507</t>
  </si>
  <si>
    <t>STEPPING MOTOR DRIVER 5-PH (RORZE P/N:RD</t>
  </si>
  <si>
    <t>TEL USE</t>
  </si>
  <si>
    <t>P100442</t>
  </si>
  <si>
    <t>BATTERY MM3.L</t>
  </si>
  <si>
    <t>P221651</t>
  </si>
  <si>
    <t>CAPACITIVE PROXIMITY SWITCH__(NORMAL OPE</t>
  </si>
  <si>
    <t>Q3C1 S2-10用</t>
  </si>
  <si>
    <t>TEL PM USE</t>
  </si>
  <si>
    <t>P210273</t>
  </si>
  <si>
    <t>PIRANI SENSOR HEAD; ULVAC, WP-01</t>
  </si>
  <si>
    <t>P625257-01</t>
  </si>
  <si>
    <t>TUBE ASSY(TEOS); EP GRADE 3/8" TUBE</t>
  </si>
  <si>
    <t>SENSOR PRESSURE__PS-10V 760 TORR</t>
    <phoneticPr fontId="18" type="noConversion"/>
  </si>
  <si>
    <t>PM USE</t>
  </si>
  <si>
    <t>P511063</t>
  </si>
  <si>
    <t>ISO63 VALVE BELLOWS FOR MV</t>
  </si>
  <si>
    <t>Q3F1 LPCVD USE</t>
  </si>
  <si>
    <t>Q3F1 AMC TEOS製程開發用</t>
  </si>
  <si>
    <t>Q1G9 爐管地震復機PM急需</t>
  </si>
  <si>
    <t>P210304</t>
  </si>
  <si>
    <t>BRAKE, RNB0.2G DC24V (ROBOT ASS. 剎車器)</t>
  </si>
  <si>
    <t>Q3F1 LP PM USE</t>
  </si>
  <si>
    <t>Q3R4 GRD氣壓缸，廠內無備品領出。</t>
  </si>
  <si>
    <t>Q1G7 WSIX PM USE O-RING</t>
  </si>
  <si>
    <t>P291207-01</t>
  </si>
  <si>
    <t>冷卻水排 FOR COLD TRAP</t>
  </si>
  <si>
    <t>Q3F1 爐管 PM USE</t>
  </si>
  <si>
    <t>Q3F1 爐管溫控器備料</t>
  </si>
  <si>
    <t>Q1G7 WSIX PM USE</t>
  </si>
  <si>
    <t>P533327</t>
  </si>
  <si>
    <t>GROUNDER BRUSH BELLOW</t>
  </si>
  <si>
    <t>Q3F1 爐管冷卻水管被料</t>
  </si>
  <si>
    <t>Q3F1 爐管GAUGE備料</t>
  </si>
  <si>
    <t>Q3R2 PASTE 刀片 USE</t>
  </si>
  <si>
    <t>Q3F1 爐管PM USE</t>
  </si>
  <si>
    <t>P283023</t>
  </si>
  <si>
    <t>ROLLER TYPE CHAIN CLAMP FOR NW80 SIZE &amp;</t>
  </si>
  <si>
    <t>Q3A1 GSD CHILLER FILTER USE</t>
  </si>
  <si>
    <t>P510286</t>
  </si>
  <si>
    <t>CLAMP KF-40 (10EA/PKG)</t>
  </si>
  <si>
    <t>P322533</t>
  </si>
  <si>
    <t>O-RING ID 0.359 CSD .139 VITON 75 DURO</t>
  </si>
  <si>
    <t>Q1G9 爐管PM USE O-RING</t>
  </si>
  <si>
    <t>領用數量</t>
    <phoneticPr fontId="27" type="noConversion"/>
  </si>
  <si>
    <t>P270577</t>
    <phoneticPr fontId="27" type="noConversion"/>
  </si>
  <si>
    <t>BRUSH CYLINDER UNIT</t>
    <phoneticPr fontId="27" type="noConversion"/>
  </si>
  <si>
    <t>P270577</t>
  </si>
  <si>
    <t>BRUSH CYLINDER UNIT</t>
  </si>
  <si>
    <t>Q3R4 GRD氣壓缸，廠內無備品領出</t>
    <phoneticPr fontId="58" type="noConversion"/>
  </si>
  <si>
    <t>P541146</t>
  </si>
  <si>
    <t>LIFT WAFER;SR &amp;BSE BWCVD</t>
  </si>
  <si>
    <t>Q3G3 CENTURA PM 螺絲咬死 更換</t>
  </si>
  <si>
    <t>KOYO PM USE</t>
  </si>
  <si>
    <t>P521100</t>
  </si>
  <si>
    <t>CARTRIDGE(DI FILTER)</t>
  </si>
  <si>
    <t>Q3A1 PM USE</t>
  </si>
  <si>
    <t>Q3F1 FOR LP PM USE</t>
  </si>
  <si>
    <t>P210513</t>
  </si>
  <si>
    <t>PCB ASSY, OPTO SWITCH, FAIRCHILD H21B1</t>
  </si>
  <si>
    <t>Q3G3 M/D USE</t>
  </si>
  <si>
    <t>Q3A1 FOR RTP PM USE</t>
  </si>
  <si>
    <t>P811664</t>
  </si>
  <si>
    <t>Z2 HIGH GAUGE MEASURE ASSY (G2)</t>
  </si>
  <si>
    <t>Q3R4 GRD-2 M/D USE</t>
  </si>
  <si>
    <t>P102016</t>
  </si>
  <si>
    <t>靜電消除器 (SJ-E060A)</t>
  </si>
  <si>
    <t>Q3S1 SORTER USE</t>
  </si>
  <si>
    <t>Q3R4 GRD Z1 WHEEL PM USE</t>
  </si>
  <si>
    <t>P102018</t>
  </si>
  <si>
    <t>靜電消除器 (SJ-E108A)</t>
  </si>
  <si>
    <t>Q1G9 爐管補備品</t>
  </si>
  <si>
    <t>P502053-01</t>
  </si>
  <si>
    <t>GASKET SS-316 1/2 OD</t>
  </si>
  <si>
    <t>P640376</t>
  </si>
  <si>
    <t>CHECK VALVE 1/3 PSI 3/8";FUCL-715-9.52-0</t>
  </si>
  <si>
    <t>Q3F1 爐管溫控損壞更換</t>
  </si>
  <si>
    <t>Q1G9 爐管PM USE</t>
  </si>
  <si>
    <t>P625010</t>
  </si>
  <si>
    <t>KF-50/NW-50 BELLOWS *1M(POLY &amp; METAL禁用</t>
  </si>
  <si>
    <t>Q3L1 爐管 PUMP EXHAUST 破裂更換 NEED USE</t>
  </si>
  <si>
    <t>P240301</t>
  </si>
  <si>
    <t>P290459</t>
  </si>
  <si>
    <t>WATER COOLING FLANGE__FOR P-DEPO</t>
  </si>
  <si>
    <t>Q3F1 POCL3 FLANGE PM USE</t>
  </si>
  <si>
    <t>P610374</t>
  </si>
  <si>
    <t>FERRULE-SET 1/2</t>
  </si>
  <si>
    <t>Q1G9 TEL爐管PM USE</t>
  </si>
  <si>
    <t>P103953-01</t>
  </si>
  <si>
    <t>MANTLE HEATER FOR VACUUM BELLOW</t>
  </si>
  <si>
    <t>P809094-01</t>
  </si>
  <si>
    <t>LEAD SCREW FORWAFER&amp;SUSCEPTOR LIFT</t>
  </si>
  <si>
    <t>Q3F1 爐管PM用</t>
  </si>
  <si>
    <t>Q3F1 爐管用TEMP CTR</t>
  </si>
  <si>
    <t>Q3F1 FOR OX USE</t>
  </si>
  <si>
    <t>Q3F1 FOR OX M/D USE</t>
  </si>
  <si>
    <t>P210034</t>
  </si>
  <si>
    <t>WD HARD DISK, 2.5", SATAIII, 500G</t>
  </si>
  <si>
    <t>Q3S2 EM BACKUP HDD USE</t>
  </si>
  <si>
    <t>Q3G3 WSIX 備份 USE</t>
  </si>
  <si>
    <t>Q3F1 F19 M/D USE</t>
  </si>
  <si>
    <t>W3G3 WSIX PM USE</t>
  </si>
  <si>
    <t>Q3F1 FOR OX PM USE</t>
  </si>
  <si>
    <t>Q3R4 爐管PM USE</t>
  </si>
  <si>
    <t>Q3F1 FOR LPCVD USE</t>
  </si>
  <si>
    <t>Q3F1 F38 M/D USE</t>
  </si>
  <si>
    <t>P328137</t>
  </si>
  <si>
    <t>CENTERING,O-RING KF-40</t>
  </si>
  <si>
    <t>Q1G7 爐管PUMP USE</t>
  </si>
  <si>
    <t>P210271</t>
  </si>
  <si>
    <t>PHOTO SENEOR</t>
  </si>
  <si>
    <t>Q1G9 爐管SENSOR 損壞USE</t>
  </si>
  <si>
    <t>Q3R4 GRD-3 Z2 HEIGHT GAUGE 損壞更換</t>
  </si>
  <si>
    <t>P281009</t>
  </si>
  <si>
    <t>BRG BALL 1/8"6.00 BORE</t>
  </si>
  <si>
    <t>P080652</t>
  </si>
  <si>
    <t>ROBOT BLADE 6"__BLADE 6" BUFFER FROG LEG</t>
  </si>
  <si>
    <t>P260503-01</t>
  </si>
  <si>
    <t>TI PIVOT ARM ,LEFT</t>
  </si>
  <si>
    <t>Q3G3 WSIX-2 M/D USE</t>
  </si>
  <si>
    <t>P260504-01</t>
  </si>
  <si>
    <t>TI PIVOT ARM ,RIGHT</t>
  </si>
  <si>
    <t>P281302</t>
  </si>
  <si>
    <t>BEARING BALL(BLADE)__BRG BALL 1.0 BORE__</t>
  </si>
  <si>
    <t>Q3F1 M/D USE 更換</t>
  </si>
  <si>
    <t>P281008</t>
  </si>
  <si>
    <t>BRG BALL .312 ID .688 PD</t>
  </si>
  <si>
    <t>P820064</t>
  </si>
  <si>
    <t>SPR CPRSN 3/4 FL__.120 OD .02 WIRE DIA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</si>
</sst>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* #,##0.00_-;\-* #,##0.00_-;_-* &quot;-&quot;??_-;_-@_-"/>
    <numFmt numFmtId="165" formatCode="0_);[Red]\(0\)"/>
    <numFmt numFmtId="166" formatCode="_-* #,##0_-;\-* #,##0_-;_-* &quot;-&quot;??_-;_-@_-"/>
    <numFmt numFmtId="167" formatCode="#,##0_ "/>
    <numFmt numFmtId="168" formatCode="0.0%"/>
    <numFmt numFmtId="169" formatCode="0.0_);[Red]\(0.0\)"/>
    <numFmt numFmtId="170" formatCode="0.00_);[Red]\(0.00\)"/>
    <numFmt numFmtId="171" formatCode="#,##0.0_ "/>
    <numFmt numFmtId="172" formatCode="#,##0_ ;[Red]\-#,##0\ "/>
    <numFmt numFmtId="173" formatCode="0.00_ ;[Red]\-0.00\ "/>
    <numFmt numFmtId="174" formatCode="m&quot;月&quot;d&quot;日&quot;"/>
    <numFmt numFmtId="175" formatCode="0.0"/>
  </numFmts>
  <fonts count="68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  <font>
      <sz val="9"/>
      <name val="新細明體"/>
      <family val="1"/>
      <charset val="136"/>
    </font>
    <font>
      <b/>
      <sz val="9"/>
      <name val="Century Gothic"/>
      <family val="2"/>
    </font>
    <font>
      <sz val="9"/>
      <name val="Century Gothic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12"/>
      <name val="Century Gothic"/>
      <family val="2"/>
    </font>
    <font>
      <b/>
      <sz val="10"/>
      <color indexed="12"/>
      <name val="Century Gothic"/>
      <family val="2"/>
    </font>
    <font>
      <b/>
      <sz val="10"/>
      <color indexed="17"/>
      <name val="Century Gothic"/>
      <family val="2"/>
    </font>
    <font>
      <b/>
      <sz val="12"/>
      <name val="Century Gothic"/>
      <family val="2"/>
    </font>
    <font>
      <b/>
      <sz val="12"/>
      <color indexed="54"/>
      <name val="Century Gothic"/>
      <family val="2"/>
    </font>
    <font>
      <b/>
      <sz val="12"/>
      <name val="細明體"/>
      <family val="3"/>
      <charset val="136"/>
    </font>
    <font>
      <sz val="9"/>
      <name val="Century Gothic"/>
      <family val="2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4"/>
      <name val="微軟正黑體"/>
      <family val="2"/>
      <charset val="136"/>
    </font>
    <font>
      <b/>
      <sz val="14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rgb="FF666699"/>
      <name val="Century Gothic"/>
      <family val="2"/>
    </font>
    <font>
      <sz val="10"/>
      <color rgb="FF0000FF"/>
      <name val="Century Gothic"/>
      <family val="2"/>
    </font>
    <font>
      <sz val="12"/>
      <color theme="1"/>
      <name val="微軟正黑體"/>
      <family val="2"/>
      <charset val="136"/>
    </font>
    <font>
      <sz val="12"/>
      <color rgb="FF0000FF"/>
      <name val="Century Gothic"/>
      <family val="2"/>
    </font>
    <font>
      <sz val="12"/>
      <color theme="1"/>
      <name val="Century Gothic"/>
      <family val="2"/>
    </font>
    <font>
      <sz val="10"/>
      <color theme="6" tint="-0.249977111117893"/>
      <name val="Century Gothic"/>
      <family val="2"/>
    </font>
    <font>
      <b/>
      <sz val="10"/>
      <color rgb="FF0000FF"/>
      <name val="Century Gothic"/>
      <family val="2"/>
    </font>
    <font>
      <sz val="9"/>
      <color rgb="FFFF0000"/>
      <name val="Century Gothic"/>
      <family val="2"/>
    </font>
    <font>
      <sz val="9"/>
      <color rgb="FFC00000"/>
      <name val="細明體"/>
      <family val="3"/>
      <charset val="136"/>
    </font>
    <font>
      <sz val="9"/>
      <color rgb="FF0000FF"/>
      <name val="細明體"/>
      <family val="3"/>
      <charset val="136"/>
    </font>
    <font>
      <sz val="9"/>
      <color theme="6" tint="-0.249977111117893"/>
      <name val="細明體"/>
      <family val="3"/>
      <charset val="136"/>
    </font>
    <font>
      <sz val="9"/>
      <color rgb="FFFF0066"/>
      <name val="細明體"/>
      <family val="3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Calibri"/>
      <family val="1"/>
      <charset val="136"/>
      <scheme val="minor"/>
    </font>
    <font>
      <b/>
      <sz val="10"/>
      <color theme="6" tint="-0.499984740745262"/>
      <name val="Century Gothic"/>
      <family val="2"/>
    </font>
    <font>
      <sz val="9"/>
      <name val="Calibri"/>
      <family val="1"/>
      <charset val="136"/>
      <scheme val="minor"/>
    </font>
    <font>
      <b/>
      <sz val="12"/>
      <name val="Calibri"/>
      <family val="1"/>
      <charset val="136"/>
      <scheme val="minor"/>
    </font>
    <font>
      <b/>
      <sz val="12"/>
      <color theme="1"/>
      <name val="微軟正黑體 Light"/>
      <family val="2"/>
      <charset val="136"/>
    </font>
    <font>
      <sz val="9"/>
      <name val="Calibri"/>
      <family val="3"/>
      <charset val="136"/>
      <scheme val="minor"/>
    </font>
    <font>
      <b/>
      <sz val="12"/>
      <color theme="1"/>
      <name val="標楷體"/>
      <family val="4"/>
      <charset val="136"/>
    </font>
    <font>
      <b/>
      <sz val="12"/>
      <color theme="1"/>
      <name val="Calibri"/>
      <family val="2"/>
      <scheme val="minor"/>
    </font>
    <font>
      <b/>
      <sz val="12"/>
      <name val="微軟正黑體 Light"/>
      <family val="2"/>
      <charset val="136"/>
    </font>
    <font>
      <b/>
      <sz val="12"/>
      <name val="Cambria"/>
      <family val="1"/>
      <charset val="136"/>
      <scheme val="major"/>
    </font>
    <font>
      <b/>
      <sz val="12"/>
      <color rgb="FFFF0000"/>
      <name val="新細明體"/>
      <family val="1"/>
      <charset val="136"/>
    </font>
    <font>
      <b/>
      <sz val="14"/>
      <color theme="1"/>
      <name val="Calibri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2" fillId="0" borderId="0"/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164" fontId="41" fillId="0" borderId="0" applyFont="0" applyFill="0" applyBorder="0" applyAlignment="0" applyProtection="0">
      <alignment vertical="center"/>
    </xf>
    <xf numFmtId="164" fontId="4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7" fontId="9" fillId="0" borderId="1" xfId="6" applyNumberFormat="1" applyFont="1" applyBorder="1" applyAlignment="1">
      <alignment vertical="center" shrinkToFit="1"/>
    </xf>
    <xf numFmtId="167" fontId="9" fillId="0" borderId="0" xfId="6" applyNumberFormat="1" applyFont="1" applyBorder="1" applyAlignment="1">
      <alignment vertical="center" shrinkToFit="1"/>
    </xf>
    <xf numFmtId="167" fontId="43" fillId="0" borderId="0" xfId="6" applyNumberFormat="1" applyFont="1" applyBorder="1" applyAlignment="1">
      <alignment vertical="center" shrinkToFi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7" fontId="44" fillId="0" borderId="1" xfId="6" applyNumberFormat="1" applyFont="1" applyBorder="1" applyAlignment="1">
      <alignment vertical="center" shrinkToFit="1"/>
    </xf>
    <xf numFmtId="0" fontId="0" fillId="0" borderId="0" xfId="0" applyAlignment="1">
      <alignment horizontal="left" vertical="center"/>
    </xf>
    <xf numFmtId="0" fontId="23" fillId="2" borderId="1" xfId="2" applyFont="1" applyFill="1" applyBorder="1" applyAlignment="1">
      <alignment horizontal="center" vertical="center"/>
    </xf>
    <xf numFmtId="166" fontId="23" fillId="2" borderId="1" xfId="6" applyNumberFormat="1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46" fillId="0" borderId="1" xfId="2" applyFont="1" applyBorder="1" applyAlignment="1">
      <alignment horizontal="center" vertical="center"/>
    </xf>
    <xf numFmtId="173" fontId="47" fillId="0" borderId="1" xfId="4" applyNumberFormat="1" applyFont="1" applyBorder="1">
      <alignment vertical="center"/>
    </xf>
    <xf numFmtId="167" fontId="46" fillId="0" borderId="1" xfId="6" applyNumberFormat="1" applyFont="1" applyFill="1" applyBorder="1" applyAlignment="1">
      <alignment vertical="center"/>
    </xf>
    <xf numFmtId="172" fontId="47" fillId="0" borderId="1" xfId="4" applyNumberFormat="1" applyFont="1" applyBorder="1">
      <alignment vertical="center"/>
    </xf>
    <xf numFmtId="167" fontId="46" fillId="0" borderId="1" xfId="6" applyNumberFormat="1" applyFont="1" applyBorder="1" applyAlignment="1">
      <alignment vertical="center"/>
    </xf>
    <xf numFmtId="9" fontId="46" fillId="3" borderId="1" xfId="2" applyNumberFormat="1" applyFont="1" applyFill="1" applyBorder="1" applyAlignment="1">
      <alignment horizontal="center" vertical="center"/>
    </xf>
    <xf numFmtId="38" fontId="46" fillId="3" borderId="1" xfId="2" applyNumberFormat="1" applyFont="1" applyFill="1" applyBorder="1">
      <alignment vertical="center"/>
    </xf>
    <xf numFmtId="171" fontId="46" fillId="0" borderId="1" xfId="6" applyNumberFormat="1" applyFont="1" applyFill="1" applyBorder="1" applyAlignment="1">
      <alignment vertical="center"/>
    </xf>
    <xf numFmtId="0" fontId="44" fillId="0" borderId="1" xfId="2" applyFont="1" applyBorder="1" applyAlignment="1">
      <alignment horizontal="center" vertical="center" shrinkToFit="1"/>
    </xf>
    <xf numFmtId="171" fontId="44" fillId="0" borderId="1" xfId="6" applyNumberFormat="1" applyFont="1" applyFill="1" applyBorder="1" applyAlignment="1">
      <alignment vertical="center" shrinkToFit="1"/>
    </xf>
    <xf numFmtId="9" fontId="44" fillId="3" borderId="1" xfId="2" applyNumberFormat="1" applyFont="1" applyFill="1" applyBorder="1" applyAlignment="1">
      <alignment horizontal="center" vertical="center" shrinkToFit="1"/>
    </xf>
    <xf numFmtId="38" fontId="44" fillId="3" borderId="1" xfId="2" applyNumberFormat="1" applyFont="1" applyFill="1" applyBorder="1" applyAlignment="1">
      <alignment vertical="center" shrinkToFit="1"/>
    </xf>
    <xf numFmtId="167" fontId="44" fillId="0" borderId="1" xfId="6" applyNumberFormat="1" applyFont="1" applyFill="1" applyBorder="1" applyAlignment="1">
      <alignment vertical="center" shrinkToFit="1"/>
    </xf>
    <xf numFmtId="0" fontId="44" fillId="0" borderId="2" xfId="2" applyFont="1" applyBorder="1" applyAlignment="1">
      <alignment horizontal="center" vertical="center" shrinkToFit="1"/>
    </xf>
    <xf numFmtId="38" fontId="44" fillId="3" borderId="2" xfId="2" applyNumberFormat="1" applyFont="1" applyFill="1" applyBorder="1" applyAlignment="1">
      <alignment vertical="center" shrinkToFit="1"/>
    </xf>
    <xf numFmtId="0" fontId="9" fillId="0" borderId="1" xfId="2" applyFont="1" applyBorder="1" applyAlignment="1">
      <alignment horizontal="center" vertical="center" shrinkToFit="1"/>
    </xf>
    <xf numFmtId="0" fontId="9" fillId="0" borderId="1" xfId="2" applyFont="1" applyBorder="1" applyAlignment="1">
      <alignment vertical="center" shrinkToFit="1"/>
    </xf>
    <xf numFmtId="38" fontId="9" fillId="3" borderId="1" xfId="2" applyNumberFormat="1" applyFont="1" applyFill="1" applyBorder="1" applyAlignment="1">
      <alignment vertical="center" shrinkToFit="1"/>
    </xf>
    <xf numFmtId="0" fontId="48" fillId="0" borderId="1" xfId="2" applyFont="1" applyBorder="1" applyAlignment="1">
      <alignment vertical="center" shrinkToFit="1"/>
    </xf>
    <xf numFmtId="0" fontId="20" fillId="0" borderId="1" xfId="2" applyFont="1" applyBorder="1" applyAlignment="1">
      <alignment vertical="center" shrinkToFit="1"/>
    </xf>
    <xf numFmtId="0" fontId="20" fillId="0" borderId="1" xfId="2" applyFont="1" applyBorder="1" applyAlignment="1">
      <alignment vertical="center" wrapText="1" shrinkToFit="1"/>
    </xf>
    <xf numFmtId="0" fontId="9" fillId="0" borderId="2" xfId="2" applyFont="1" applyBorder="1" applyAlignment="1">
      <alignment horizontal="center" vertical="center" shrinkToFit="1"/>
    </xf>
    <xf numFmtId="38" fontId="9" fillId="3" borderId="2" xfId="2" applyNumberFormat="1" applyFont="1" applyFill="1" applyBorder="1" applyAlignment="1">
      <alignment vertical="center" shrinkToFit="1"/>
    </xf>
    <xf numFmtId="0" fontId="9" fillId="0" borderId="0" xfId="2" applyFont="1" applyAlignment="1">
      <alignment horizontal="center" vertical="center" shrinkToFit="1"/>
    </xf>
    <xf numFmtId="0" fontId="44" fillId="0" borderId="0" xfId="2" applyFont="1" applyAlignment="1">
      <alignment vertical="center" shrinkToFit="1"/>
    </xf>
    <xf numFmtId="38" fontId="49" fillId="0" borderId="3" xfId="2" applyNumberFormat="1" applyFont="1" applyBorder="1" applyAlignment="1">
      <alignment vertical="center" shrinkToFit="1"/>
    </xf>
    <xf numFmtId="0" fontId="41" fillId="0" borderId="0" xfId="2" applyAlignment="1">
      <alignment horizontal="center" vertical="center"/>
    </xf>
    <xf numFmtId="0" fontId="15" fillId="4" borderId="0" xfId="2" applyFont="1" applyFill="1">
      <alignment vertical="center"/>
    </xf>
    <xf numFmtId="0" fontId="50" fillId="4" borderId="0" xfId="2" applyFont="1" applyFill="1">
      <alignment vertical="center"/>
    </xf>
    <xf numFmtId="0" fontId="41" fillId="0" borderId="0" xfId="2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51" fillId="4" borderId="0" xfId="2" applyFont="1" applyFill="1" applyAlignment="1">
      <alignment horizontal="right" vertical="center"/>
    </xf>
    <xf numFmtId="0" fontId="16" fillId="4" borderId="0" xfId="2" applyFont="1" applyFill="1">
      <alignment vertical="center"/>
    </xf>
    <xf numFmtId="0" fontId="52" fillId="4" borderId="0" xfId="2" applyFont="1" applyFill="1" applyAlignment="1">
      <alignment horizontal="right" vertical="center"/>
    </xf>
    <xf numFmtId="0" fontId="17" fillId="4" borderId="0" xfId="2" applyFont="1" applyFill="1">
      <alignment vertical="center"/>
    </xf>
    <xf numFmtId="0" fontId="53" fillId="4" borderId="0" xfId="2" applyFont="1" applyFill="1" applyAlignment="1">
      <alignment horizontal="right" vertical="center"/>
    </xf>
    <xf numFmtId="0" fontId="54" fillId="4" borderId="0" xfId="2" applyFont="1" applyFill="1" applyAlignment="1">
      <alignment horizontal="right" vertical="center"/>
    </xf>
    <xf numFmtId="10" fontId="0" fillId="0" borderId="0" xfId="0" applyNumberFormat="1">
      <alignment vertical="center"/>
    </xf>
    <xf numFmtId="14" fontId="0" fillId="0" borderId="0" xfId="0" applyNumberFormat="1" applyAlignment="1"/>
    <xf numFmtId="0" fontId="0" fillId="0" borderId="0" xfId="0" applyAlignment="1"/>
    <xf numFmtId="168" fontId="0" fillId="0" borderId="0" xfId="0" applyNumberFormat="1" applyAlignment="1"/>
    <xf numFmtId="0" fontId="45" fillId="0" borderId="0" xfId="0" applyFont="1" applyAlignment="1"/>
    <xf numFmtId="4" fontId="0" fillId="0" borderId="0" xfId="0" applyNumberFormat="1" applyAlignment="1"/>
    <xf numFmtId="169" fontId="0" fillId="0" borderId="0" xfId="0" applyNumberFormat="1" applyAlignment="1">
      <alignment horizontal="left" vertical="center"/>
    </xf>
    <xf numFmtId="0" fontId="42" fillId="5" borderId="1" xfId="0" applyFont="1" applyFill="1" applyBorder="1" applyAlignment="1">
      <alignment horizontal="center" vertical="center"/>
    </xf>
    <xf numFmtId="169" fontId="42" fillId="5" borderId="1" xfId="0" applyNumberFormat="1" applyFont="1" applyFill="1" applyBorder="1" applyAlignment="1">
      <alignment horizontal="center" vertical="center"/>
    </xf>
    <xf numFmtId="0" fontId="42" fillId="0" borderId="0" xfId="0" applyFont="1">
      <alignment vertical="center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9" fontId="42" fillId="0" borderId="1" xfId="0" applyNumberFormat="1" applyFont="1" applyBorder="1" applyAlignment="1">
      <alignment horizontal="center" vertical="center"/>
    </xf>
    <xf numFmtId="14" fontId="42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42" fillId="0" borderId="0" xfId="0" applyFont="1" applyAlignment="1"/>
    <xf numFmtId="169" fontId="42" fillId="0" borderId="0" xfId="0" applyNumberFormat="1" applyFont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0" fillId="0" borderId="1" xfId="0" applyBorder="1" applyAlignment="1"/>
    <xf numFmtId="16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4" xfId="0" applyBorder="1" applyAlignment="1"/>
    <xf numFmtId="170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0" fontId="42" fillId="5" borderId="1" xfId="0" applyNumberFormat="1" applyFont="1" applyFill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165" fontId="42" fillId="0" borderId="0" xfId="0" applyNumberFormat="1" applyFont="1" applyAlignment="1">
      <alignment horizontal="center" vertical="center"/>
    </xf>
    <xf numFmtId="10" fontId="42" fillId="0" borderId="0" xfId="0" applyNumberFormat="1" applyFont="1" applyAlignment="1">
      <alignment horizontal="center" vertical="center"/>
    </xf>
    <xf numFmtId="169" fontId="42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/>
    <xf numFmtId="165" fontId="42" fillId="5" borderId="1" xfId="0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0" fontId="55" fillId="0" borderId="1" xfId="0" applyNumberFormat="1" applyFont="1" applyBorder="1" applyAlignment="1">
      <alignment horizontal="center" vertical="center"/>
    </xf>
    <xf numFmtId="10" fontId="42" fillId="5" borderId="1" xfId="0" applyNumberFormat="1" applyFont="1" applyFill="1" applyBorder="1" applyAlignment="1">
      <alignment horizontal="center" vertical="center"/>
    </xf>
    <xf numFmtId="170" fontId="42" fillId="0" borderId="1" xfId="0" applyNumberFormat="1" applyFont="1" applyBorder="1" applyAlignment="1">
      <alignment horizontal="center" vertical="center"/>
    </xf>
    <xf numFmtId="0" fontId="36" fillId="5" borderId="0" xfId="3" applyFont="1" applyFill="1" applyAlignment="1">
      <alignment vertical="center"/>
    </xf>
    <xf numFmtId="165" fontId="36" fillId="5" borderId="1" xfId="1" applyNumberFormat="1" applyFont="1" applyFill="1" applyBorder="1" applyAlignment="1">
      <alignment horizontal="center" vertical="center"/>
    </xf>
    <xf numFmtId="165" fontId="36" fillId="0" borderId="1" xfId="1" applyNumberFormat="1" applyFont="1" applyBorder="1" applyAlignment="1">
      <alignment vertical="center"/>
    </xf>
    <xf numFmtId="169" fontId="36" fillId="0" borderId="1" xfId="1" applyNumberFormat="1" applyFont="1" applyBorder="1" applyAlignment="1">
      <alignment horizontal="center" vertical="center"/>
    </xf>
    <xf numFmtId="170" fontId="36" fillId="0" borderId="1" xfId="1" applyNumberFormat="1" applyFont="1" applyBorder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165" fontId="37" fillId="0" borderId="0" xfId="1" applyNumberFormat="1" applyFont="1" applyAlignment="1">
      <alignment vertical="center"/>
    </xf>
    <xf numFmtId="169" fontId="37" fillId="0" borderId="0" xfId="1" applyNumberFormat="1" applyFont="1" applyAlignment="1">
      <alignment horizontal="center" vertical="center"/>
    </xf>
    <xf numFmtId="165" fontId="37" fillId="0" borderId="0" xfId="1" applyNumberFormat="1" applyFont="1" applyAlignment="1">
      <alignment horizontal="center" vertical="center"/>
    </xf>
    <xf numFmtId="165" fontId="38" fillId="0" borderId="0" xfId="1" applyNumberFormat="1" applyFont="1" applyAlignment="1">
      <alignment horizontal="center" vertical="center"/>
    </xf>
    <xf numFmtId="170" fontId="38" fillId="0" borderId="1" xfId="1" applyNumberFormat="1" applyFont="1" applyBorder="1" applyAlignment="1">
      <alignment horizontal="center" vertical="center"/>
    </xf>
    <xf numFmtId="0" fontId="56" fillId="5" borderId="1" xfId="0" applyFont="1" applyFill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0" fontId="59" fillId="5" borderId="1" xfId="0" applyFont="1" applyFill="1" applyBorder="1" applyAlignment="1">
      <alignment horizontal="center" vertical="center"/>
    </xf>
    <xf numFmtId="14" fontId="59" fillId="0" borderId="1" xfId="0" applyNumberFormat="1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9" fillId="0" borderId="0" xfId="0" applyFont="1" applyAlignment="1">
      <alignment horizontal="center" vertical="center"/>
    </xf>
    <xf numFmtId="170" fontId="59" fillId="0" borderId="1" xfId="0" applyNumberFormat="1" applyFont="1" applyBorder="1" applyAlignment="1">
      <alignment horizontal="center" vertical="center"/>
    </xf>
    <xf numFmtId="10" fontId="59" fillId="5" borderId="1" xfId="0" applyNumberFormat="1" applyFont="1" applyFill="1" applyBorder="1" applyAlignment="1">
      <alignment horizontal="center" vertical="center"/>
    </xf>
    <xf numFmtId="0" fontId="60" fillId="7" borderId="1" xfId="0" applyFont="1" applyFill="1" applyBorder="1" applyAlignment="1">
      <alignment vertical="center" wrapText="1"/>
    </xf>
    <xf numFmtId="0" fontId="42" fillId="5" borderId="1" xfId="0" applyFont="1" applyFill="1" applyBorder="1">
      <alignment vertical="center"/>
    </xf>
    <xf numFmtId="165" fontId="42" fillId="5" borderId="1" xfId="0" applyNumberFormat="1" applyFont="1" applyFill="1" applyBorder="1">
      <alignment vertical="center"/>
    </xf>
    <xf numFmtId="165" fontId="42" fillId="0" borderId="0" xfId="0" applyNumberFormat="1" applyFont="1">
      <alignment vertical="center"/>
    </xf>
    <xf numFmtId="174" fontId="0" fillId="0" borderId="1" xfId="0" applyNumberFormat="1" applyBorder="1" applyAlignment="1">
      <alignment horizontal="center" vertical="center"/>
    </xf>
    <xf numFmtId="14" fontId="62" fillId="0" borderId="1" xfId="0" applyNumberFormat="1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170" fontId="42" fillId="0" borderId="0" xfId="0" applyNumberFormat="1" applyFont="1" applyAlignment="1">
      <alignment horizontal="center" vertical="center"/>
    </xf>
    <xf numFmtId="0" fontId="60" fillId="5" borderId="1" xfId="0" applyFont="1" applyFill="1" applyBorder="1">
      <alignment vertical="center"/>
    </xf>
    <xf numFmtId="0" fontId="60" fillId="5" borderId="1" xfId="0" applyFont="1" applyFill="1" applyBorder="1" applyAlignment="1">
      <alignment vertical="center" wrapText="1"/>
    </xf>
    <xf numFmtId="0" fontId="45" fillId="0" borderId="0" xfId="0" applyFont="1" applyAlignment="1">
      <alignment horizontal="center"/>
    </xf>
    <xf numFmtId="10" fontId="45" fillId="0" borderId="0" xfId="0" applyNumberFormat="1" applyFont="1" applyAlignment="1">
      <alignment horizontal="center"/>
    </xf>
    <xf numFmtId="0" fontId="63" fillId="5" borderId="1" xfId="0" applyFont="1" applyFill="1" applyBorder="1" applyAlignment="1">
      <alignment horizontal="center" vertical="center"/>
    </xf>
    <xf numFmtId="0" fontId="63" fillId="0" borderId="0" xfId="0" applyFont="1" applyAlignment="1"/>
    <xf numFmtId="14" fontId="63" fillId="0" borderId="1" xfId="0" applyNumberFormat="1" applyFont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168" fontId="63" fillId="0" borderId="0" xfId="0" applyNumberFormat="1" applyFont="1" applyAlignment="1"/>
    <xf numFmtId="14" fontId="62" fillId="0" borderId="1" xfId="0" applyNumberFormat="1" applyFont="1" applyBorder="1" applyAlignment="1">
      <alignment horizontal="center"/>
    </xf>
    <xf numFmtId="0" fontId="62" fillId="0" borderId="1" xfId="0" applyFont="1" applyBorder="1" applyAlignment="1">
      <alignment horizontal="center"/>
    </xf>
    <xf numFmtId="0" fontId="55" fillId="5" borderId="1" xfId="0" applyFont="1" applyFill="1" applyBorder="1" applyAlignment="1">
      <alignment horizontal="center" vertical="center"/>
    </xf>
    <xf numFmtId="165" fontId="55" fillId="5" borderId="1" xfId="0" applyNumberFormat="1" applyFont="1" applyFill="1" applyBorder="1" applyAlignment="1">
      <alignment horizontal="center" vertical="center"/>
    </xf>
    <xf numFmtId="14" fontId="55" fillId="0" borderId="1" xfId="0" applyNumberFormat="1" applyFont="1" applyBorder="1" applyAlignment="1">
      <alignment horizontal="center" vertical="center"/>
    </xf>
    <xf numFmtId="14" fontId="55" fillId="0" borderId="1" xfId="0" applyNumberFormat="1" applyFont="1" applyBorder="1" applyAlignment="1">
      <alignment horizontal="center"/>
    </xf>
    <xf numFmtId="0" fontId="55" fillId="0" borderId="1" xfId="0" applyFont="1" applyBorder="1" applyAlignment="1">
      <alignment horizontal="center"/>
    </xf>
    <xf numFmtId="10" fontId="55" fillId="5" borderId="1" xfId="0" applyNumberFormat="1" applyFont="1" applyFill="1" applyBorder="1" applyAlignment="1">
      <alignment horizontal="center" vertical="center"/>
    </xf>
    <xf numFmtId="0" fontId="45" fillId="0" borderId="0" xfId="0" applyFont="1">
      <alignment vertical="center"/>
    </xf>
    <xf numFmtId="0" fontId="60" fillId="5" borderId="1" xfId="0" applyFont="1" applyFill="1" applyBorder="1" applyAlignment="1">
      <alignment horizontal="center" vertical="center"/>
    </xf>
    <xf numFmtId="165" fontId="60" fillId="5" borderId="1" xfId="0" applyNumberFormat="1" applyFont="1" applyFill="1" applyBorder="1" applyAlignment="1">
      <alignment horizontal="center" vertical="center"/>
    </xf>
    <xf numFmtId="0" fontId="60" fillId="0" borderId="0" xfId="0" applyFont="1" applyAlignment="1">
      <alignment horizontal="center" vertical="center"/>
    </xf>
    <xf numFmtId="14" fontId="60" fillId="0" borderId="1" xfId="0" applyNumberFormat="1" applyFont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14" fontId="64" fillId="0" borderId="1" xfId="0" applyNumberFormat="1" applyFont="1" applyBorder="1" applyAlignment="1">
      <alignment horizontal="center" vertical="center"/>
    </xf>
    <xf numFmtId="0" fontId="64" fillId="0" borderId="1" xfId="0" applyFont="1" applyBorder="1" applyAlignment="1">
      <alignment horizontal="center" vertical="center"/>
    </xf>
    <xf numFmtId="2" fontId="60" fillId="5" borderId="1" xfId="0" applyNumberFormat="1" applyFont="1" applyFill="1" applyBorder="1" applyAlignment="1">
      <alignment horizontal="center" vertical="center"/>
    </xf>
    <xf numFmtId="2" fontId="60" fillId="0" borderId="1" xfId="0" applyNumberFormat="1" applyFont="1" applyBorder="1" applyAlignment="1">
      <alignment horizontal="center" vertical="center"/>
    </xf>
    <xf numFmtId="2" fontId="60" fillId="0" borderId="0" xfId="0" applyNumberFormat="1" applyFont="1" applyAlignment="1">
      <alignment horizontal="center" vertical="center"/>
    </xf>
    <xf numFmtId="10" fontId="42" fillId="0" borderId="0" xfId="0" applyNumberFormat="1" applyFont="1">
      <alignment vertical="center"/>
    </xf>
    <xf numFmtId="0" fontId="55" fillId="7" borderId="13" xfId="0" applyFont="1" applyFill="1" applyBorder="1" applyAlignment="1">
      <alignment vertical="center" wrapText="1"/>
    </xf>
    <xf numFmtId="0" fontId="55" fillId="7" borderId="14" xfId="0" applyFont="1" applyFill="1" applyBorder="1" applyAlignment="1">
      <alignment vertical="center" wrapText="1"/>
    </xf>
    <xf numFmtId="0" fontId="55" fillId="7" borderId="10" xfId="0" applyFont="1" applyFill="1" applyBorder="1" applyAlignment="1">
      <alignment vertical="center" wrapText="1"/>
    </xf>
    <xf numFmtId="10" fontId="42" fillId="0" borderId="1" xfId="0" applyNumberFormat="1" applyFont="1" applyBorder="1" applyAlignment="1">
      <alignment horizontal="center" vertical="center"/>
    </xf>
    <xf numFmtId="14" fontId="45" fillId="0" borderId="1" xfId="0" applyNumberFormat="1" applyFont="1" applyBorder="1" applyAlignment="1"/>
    <xf numFmtId="0" fontId="45" fillId="0" borderId="1" xfId="0" applyFont="1" applyBorder="1" applyAlignment="1"/>
    <xf numFmtId="166" fontId="45" fillId="0" borderId="1" xfId="7" applyNumberFormat="1" applyFont="1" applyBorder="1" applyAlignment="1"/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169" fontId="42" fillId="0" borderId="0" xfId="0" applyNumberFormat="1" applyFont="1" applyAlignment="1">
      <alignment horizontal="center" vertical="center"/>
    </xf>
    <xf numFmtId="4" fontId="42" fillId="0" borderId="0" xfId="0" applyNumberFormat="1" applyFont="1" applyAlignment="1">
      <alignment horizontal="center"/>
    </xf>
    <xf numFmtId="14" fontId="65" fillId="0" borderId="1" xfId="0" applyNumberFormat="1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166" fontId="65" fillId="0" borderId="1" xfId="7" applyNumberFormat="1" applyFont="1" applyBorder="1" applyAlignment="1">
      <alignment horizontal="center" vertical="center"/>
    </xf>
    <xf numFmtId="170" fontId="63" fillId="5" borderId="1" xfId="0" applyNumberFormat="1" applyFont="1" applyFill="1" applyBorder="1" applyAlignment="1">
      <alignment horizontal="center" vertical="center"/>
    </xf>
    <xf numFmtId="170" fontId="63" fillId="0" borderId="1" xfId="0" applyNumberFormat="1" applyFont="1" applyBorder="1" applyAlignment="1">
      <alignment horizontal="center" vertical="center"/>
    </xf>
    <xf numFmtId="170" fontId="59" fillId="0" borderId="0" xfId="0" applyNumberFormat="1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165" fontId="38" fillId="0" borderId="1" xfId="1" applyNumberFormat="1" applyFont="1" applyBorder="1" applyAlignment="1">
      <alignment horizontal="center" vertical="center"/>
    </xf>
    <xf numFmtId="165" fontId="38" fillId="0" borderId="5" xfId="1" applyNumberFormat="1" applyFont="1" applyBorder="1" applyAlignment="1">
      <alignment horizontal="center" vertical="center"/>
    </xf>
    <xf numFmtId="175" fontId="42" fillId="0" borderId="0" xfId="0" applyNumberFormat="1" applyFont="1">
      <alignment vertical="center"/>
    </xf>
    <xf numFmtId="169" fontId="38" fillId="0" borderId="0" xfId="1" applyNumberFormat="1" applyFont="1" applyAlignment="1">
      <alignment horizontal="center" vertical="center"/>
    </xf>
    <xf numFmtId="169" fontId="38" fillId="0" borderId="1" xfId="1" applyNumberFormat="1" applyFont="1" applyBorder="1" applyAlignment="1">
      <alignment horizontal="center" vertical="center"/>
    </xf>
    <xf numFmtId="169" fontId="42" fillId="0" borderId="0" xfId="0" applyNumberFormat="1" applyFont="1">
      <alignment vertical="center"/>
    </xf>
    <xf numFmtId="170" fontId="38" fillId="0" borderId="0" xfId="1" applyNumberFormat="1" applyFont="1" applyAlignment="1">
      <alignment horizontal="center" vertical="center"/>
    </xf>
    <xf numFmtId="169" fontId="66" fillId="0" borderId="0" xfId="1" applyNumberFormat="1" applyFont="1" applyAlignment="1">
      <alignment horizontal="center" vertical="center"/>
    </xf>
    <xf numFmtId="170" fontId="42" fillId="0" borderId="0" xfId="0" applyNumberFormat="1" applyFont="1">
      <alignment vertical="center"/>
    </xf>
    <xf numFmtId="170" fontId="38" fillId="0" borderId="0" xfId="1" applyNumberFormat="1" applyFont="1" applyAlignment="1">
      <alignment vertical="center"/>
    </xf>
    <xf numFmtId="165" fontId="38" fillId="0" borderId="1" xfId="1" applyNumberFormat="1" applyFont="1" applyBorder="1" applyAlignment="1">
      <alignment vertical="center"/>
    </xf>
    <xf numFmtId="0" fontId="38" fillId="0" borderId="0" xfId="3" applyFont="1" applyAlignment="1">
      <alignment vertical="center"/>
    </xf>
    <xf numFmtId="169" fontId="38" fillId="0" borderId="1" xfId="1" applyNumberFormat="1" applyFont="1" applyBorder="1" applyAlignment="1">
      <alignment vertical="center"/>
    </xf>
    <xf numFmtId="169" fontId="38" fillId="0" borderId="0" xfId="1" applyNumberFormat="1" applyFont="1" applyAlignment="1">
      <alignment vertical="center"/>
    </xf>
    <xf numFmtId="170" fontId="38" fillId="0" borderId="1" xfId="1" applyNumberFormat="1" applyFont="1" applyBorder="1" applyAlignment="1">
      <alignment vertical="center"/>
    </xf>
    <xf numFmtId="165" fontId="38" fillId="0" borderId="0" xfId="1" applyNumberFormat="1" applyFont="1" applyAlignment="1">
      <alignment vertical="center"/>
    </xf>
    <xf numFmtId="165" fontId="55" fillId="0" borderId="0" xfId="0" applyNumberFormat="1" applyFont="1" applyAlignment="1">
      <alignment horizontal="center" vertical="center"/>
    </xf>
    <xf numFmtId="10" fontId="55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8" fontId="1" fillId="5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/>
    </xf>
    <xf numFmtId="170" fontId="37" fillId="0" borderId="1" xfId="1" applyNumberFormat="1" applyFont="1" applyBorder="1" applyAlignment="1">
      <alignment horizontal="center" vertical="center"/>
    </xf>
    <xf numFmtId="0" fontId="67" fillId="0" borderId="0" xfId="0" applyFont="1">
      <alignment vertical="center"/>
    </xf>
    <xf numFmtId="165" fontId="37" fillId="0" borderId="1" xfId="1" applyNumberFormat="1" applyFont="1" applyBorder="1" applyAlignment="1">
      <alignment vertical="center"/>
    </xf>
    <xf numFmtId="170" fontId="37" fillId="0" borderId="1" xfId="1" applyNumberFormat="1" applyFont="1" applyBorder="1" applyAlignment="1">
      <alignment vertical="center"/>
    </xf>
    <xf numFmtId="168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9" fontId="57" fillId="0" borderId="7" xfId="2" applyNumberFormat="1" applyFont="1" applyBorder="1" applyAlignment="1">
      <alignment horizontal="center" vertical="center" shrinkToFit="1"/>
    </xf>
    <xf numFmtId="9" fontId="57" fillId="0" borderId="8" xfId="2" applyNumberFormat="1" applyFont="1" applyBorder="1" applyAlignment="1">
      <alignment horizontal="center" vertical="center" shrinkToFit="1"/>
    </xf>
    <xf numFmtId="0" fontId="55" fillId="7" borderId="11" xfId="0" applyFont="1" applyFill="1" applyBorder="1" applyAlignment="1">
      <alignment vertical="center" wrapText="1"/>
    </xf>
    <xf numFmtId="0" fontId="55" fillId="7" borderId="12" xfId="0" applyFont="1" applyFill="1" applyBorder="1" applyAlignment="1">
      <alignment vertical="center" wrapText="1"/>
    </xf>
    <xf numFmtId="0" fontId="55" fillId="7" borderId="9" xfId="0" applyFont="1" applyFill="1" applyBorder="1" applyAlignment="1">
      <alignment vertical="center" wrapText="1"/>
    </xf>
    <xf numFmtId="0" fontId="55" fillId="0" borderId="11" xfId="0" applyFont="1" applyBorder="1" applyAlignment="1">
      <alignment horizontal="center" vertical="center" wrapText="1"/>
    </xf>
    <xf numFmtId="0" fontId="55" fillId="0" borderId="9" xfId="0" applyFont="1" applyBorder="1" applyAlignment="1">
      <alignment horizontal="center" vertical="center" wrapText="1"/>
    </xf>
    <xf numFmtId="0" fontId="55" fillId="0" borderId="12" xfId="0" applyFont="1" applyBorder="1" applyAlignment="1">
      <alignment horizontal="center" vertical="center" wrapText="1"/>
    </xf>
    <xf numFmtId="0" fontId="60" fillId="5" borderId="1" xfId="0" applyFont="1" applyFill="1" applyBorder="1" applyAlignment="1">
      <alignment vertical="center" wrapText="1"/>
    </xf>
    <xf numFmtId="0" fontId="60" fillId="5" borderId="1" xfId="0" applyFont="1" applyFill="1" applyBorder="1">
      <alignment vertical="center"/>
    </xf>
    <xf numFmtId="0" fontId="60" fillId="0" borderId="1" xfId="0" applyFont="1" applyBorder="1" applyAlignment="1">
      <alignment horizontal="center" vertical="center" wrapText="1"/>
    </xf>
    <xf numFmtId="0" fontId="60" fillId="7" borderId="1" xfId="0" applyFont="1" applyFill="1" applyBorder="1" applyAlignment="1">
      <alignment vertical="center" wrapText="1"/>
    </xf>
  </cellXfs>
  <cellStyles count="10">
    <cellStyle name="0,0_x000d__x000a_NA_x000d__x000a_" xfId="1" xr:uid="{00000000-0005-0000-0000-000000000000}"/>
    <cellStyle name="一般" xfId="0" builtinId="0"/>
    <cellStyle name="一般 2" xfId="2" xr:uid="{00000000-0005-0000-0000-000002000000}"/>
    <cellStyle name="一般 3" xfId="3" xr:uid="{00000000-0005-0000-0000-000003000000}"/>
    <cellStyle name="一般 3 2" xfId="4" xr:uid="{00000000-0005-0000-0000-000004000000}"/>
    <cellStyle name="一般 4" xfId="5" xr:uid="{00000000-0005-0000-0000-000005000000}"/>
    <cellStyle name="千分位 2" xfId="6" xr:uid="{00000000-0005-0000-0000-000007000000}"/>
    <cellStyle name="千分位 2 2" xfId="7" xr:uid="{00000000-0005-0000-0000-000008000000}"/>
    <cellStyle name="千分位 3" xfId="8" xr:uid="{00000000-0005-0000-0000-000009000000}"/>
    <cellStyle name="百分比 2" xfId="9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FF0000"/>
                </a:solidFill>
                <a:latin typeface="新細明體"/>
                <a:ea typeface="新細明體"/>
                <a:cs typeface="新細明體"/>
              </a:defRPr>
            </a:pPr>
            <a:r>
              <a:rPr lang="en-US" altLang="en-US">
                <a:solidFill>
                  <a:srgbClr val="FF0000"/>
                </a:solidFill>
              </a:rPr>
              <a:t>2022 S220  Cost  &amp;  P/L</a:t>
            </a:r>
          </a:p>
        </c:rich>
      </c:tx>
      <c:layout>
        <c:manualLayout>
          <c:xMode val="edge"/>
          <c:yMode val="edge"/>
          <c:x val="0.38525868449586365"/>
          <c:y val="1.4208415204929985E-2"/>
        </c:manualLayout>
      </c:layout>
      <c:overlay val="0"/>
      <c:spPr>
        <a:solidFill>
          <a:srgbClr val="FFFF00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12025874234631"/>
          <c:y val="0.1140924071645316"/>
          <c:w val="0.86362544568541955"/>
          <c:h val="0.674819120259014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圖表!$A$2</c:f>
              <c:strCache>
                <c:ptCount val="1"/>
                <c:pt idx="0">
                  <c:v>S220 Cost (k)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C1E-40D7-8A43-C76648CCF36C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C1E-40D7-8A43-C76648CCF36C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C1E-40D7-8A43-C76648CCF36C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C1E-40D7-8A43-C76648CCF36C}"/>
              </c:ext>
            </c:extLst>
          </c:dPt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圖表!$B$2:$T$2</c:f>
              <c:numCache>
                <c:formatCode>General</c:formatCode>
                <c:ptCount val="19"/>
                <c:pt idx="0">
                  <c:v>831.2</c:v>
                </c:pt>
                <c:pt idx="1">
                  <c:v>728.2166666666667</c:v>
                </c:pt>
                <c:pt idx="2">
                  <c:v>587</c:v>
                </c:pt>
                <c:pt idx="3">
                  <c:v>711.33333333333337</c:v>
                </c:pt>
                <c:pt idx="4">
                  <c:v>931.66666666666663</c:v>
                </c:pt>
                <c:pt idx="5">
                  <c:v>682.86666666666667</c:v>
                </c:pt>
                <c:pt idx="6">
                  <c:v>728.2166666666667</c:v>
                </c:pt>
                <c:pt idx="7">
                  <c:v>696</c:v>
                </c:pt>
                <c:pt idx="8">
                  <c:v>517</c:v>
                </c:pt>
                <c:pt idx="9">
                  <c:v>548</c:v>
                </c:pt>
                <c:pt idx="10">
                  <c:v>568</c:v>
                </c:pt>
                <c:pt idx="11">
                  <c:v>896</c:v>
                </c:pt>
                <c:pt idx="12">
                  <c:v>670</c:v>
                </c:pt>
                <c:pt idx="13">
                  <c:v>814</c:v>
                </c:pt>
                <c:pt idx="14">
                  <c:v>1232</c:v>
                </c:pt>
                <c:pt idx="15">
                  <c:v>749</c:v>
                </c:pt>
                <c:pt idx="16">
                  <c:v>567.6</c:v>
                </c:pt>
                <c:pt idx="17">
                  <c:v>605</c:v>
                </c:pt>
                <c:pt idx="18">
                  <c:v>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1E-40D7-8A43-C76648CCF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4"/>
      </c:barChart>
      <c:lineChart>
        <c:grouping val="standard"/>
        <c:varyColors val="0"/>
        <c:ser>
          <c:idx val="1"/>
          <c:order val="1"/>
          <c:tx>
            <c:strRef>
              <c:f>圖表!$A$4</c:f>
              <c:strCache>
                <c:ptCount val="1"/>
                <c:pt idx="0">
                  <c:v>S220 P/L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圖表!$B$4:$T$4</c:f>
              <c:numCache>
                <c:formatCode>General</c:formatCode>
                <c:ptCount val="19"/>
                <c:pt idx="0">
                  <c:v>0.98</c:v>
                </c:pt>
                <c:pt idx="1">
                  <c:v>0.9</c:v>
                </c:pt>
                <c:pt idx="2">
                  <c:v>0.77</c:v>
                </c:pt>
                <c:pt idx="3">
                  <c:v>0.82</c:v>
                </c:pt>
                <c:pt idx="4">
                  <c:v>1.23</c:v>
                </c:pt>
                <c:pt idx="5">
                  <c:v>1</c:v>
                </c:pt>
                <c:pt idx="6">
                  <c:v>0.95499999999999996</c:v>
                </c:pt>
                <c:pt idx="7">
                  <c:v>0.95</c:v>
                </c:pt>
                <c:pt idx="8">
                  <c:v>0.76</c:v>
                </c:pt>
                <c:pt idx="9">
                  <c:v>0.64</c:v>
                </c:pt>
                <c:pt idx="10">
                  <c:v>0.67</c:v>
                </c:pt>
                <c:pt idx="11">
                  <c:v>0.97</c:v>
                </c:pt>
                <c:pt idx="12">
                  <c:v>0.8</c:v>
                </c:pt>
                <c:pt idx="13">
                  <c:v>0.99</c:v>
                </c:pt>
                <c:pt idx="14">
                  <c:v>1.64</c:v>
                </c:pt>
                <c:pt idx="15">
                  <c:v>1.07</c:v>
                </c:pt>
                <c:pt idx="16">
                  <c:v>0.81</c:v>
                </c:pt>
                <c:pt idx="17">
                  <c:v>0.86</c:v>
                </c:pt>
                <c:pt idx="18">
                  <c:v>1.3440000000000001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1E-40D7-8A43-C76648CCF36C}"/>
            </c:ext>
          </c:extLst>
        </c:ser>
        <c:ser>
          <c:idx val="2"/>
          <c:order val="2"/>
          <c:tx>
            <c:strRef>
              <c:f>圖表!$A$5</c:f>
              <c:strCache>
                <c:ptCount val="1"/>
                <c:pt idx="0">
                  <c:v>2020 P/L Target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</c:spPr>
          </c:marker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圖表!$B$5:$T$5</c:f>
              <c:numCache>
                <c:formatCode>General</c:formatCode>
                <c:ptCount val="19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1E-40D7-8A43-C76648CCF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755912"/>
        <c:axId val="1"/>
      </c:lineChart>
      <c:catAx>
        <c:axId val="58575591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  <c:max val="2.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en-US" altLang="zh-TW"/>
                  <a:t>Cost (k)</a:t>
                </a:r>
              </a:p>
            </c:rich>
          </c:tx>
          <c:layout>
            <c:manualLayout>
              <c:xMode val="edge"/>
              <c:yMode val="edge"/>
              <c:x val="5.3192622514277284E-3"/>
              <c:y val="0.454039938996696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en-US"/>
          </a:p>
        </c:txPr>
        <c:crossAx val="585755912"/>
        <c:crosses val="autoZero"/>
        <c:crossBetween val="between"/>
        <c:majorUnit val="0.2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800"/>
          <c:min val="0"/>
        </c:scaling>
        <c:delete val="0"/>
        <c:axPos val="r"/>
        <c:numFmt formatCode="#,##0_);[Red]\(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en-US"/>
          </a:p>
        </c:txPr>
        <c:crossAx val="3"/>
        <c:crosses val="max"/>
        <c:crossBetween val="between"/>
        <c:majorUnit val="100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en-US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48549875594374"/>
          <c:y val="0.12072993608039431"/>
          <c:w val="9.7151097528001551E-2"/>
          <c:h val="0.147008591139222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FF0000"/>
                </a:solidFill>
                <a:latin typeface="新細明體"/>
                <a:ea typeface="新細明體"/>
                <a:cs typeface="新細明體"/>
              </a:defRPr>
            </a:pPr>
            <a:r>
              <a:rPr lang="en-US" altLang="en-US">
                <a:solidFill>
                  <a:srgbClr val="FF0000"/>
                </a:solidFill>
              </a:rPr>
              <a:t>2022</a:t>
            </a:r>
            <a:r>
              <a:rPr lang="en-US" altLang="en-US" baseline="0">
                <a:solidFill>
                  <a:srgbClr val="FF0000"/>
                </a:solidFill>
              </a:rPr>
              <a:t> TEL</a:t>
            </a:r>
            <a:r>
              <a:rPr lang="en-US" altLang="en-US">
                <a:solidFill>
                  <a:srgbClr val="FF0000"/>
                </a:solidFill>
              </a:rPr>
              <a:t>  Cost  &amp;  P/L</a:t>
            </a:r>
          </a:p>
        </c:rich>
      </c:tx>
      <c:layout>
        <c:manualLayout>
          <c:xMode val="edge"/>
          <c:yMode val="edge"/>
          <c:x val="0.38919623683403215"/>
          <c:y val="1.9616963463982586E-2"/>
        </c:manualLayout>
      </c:layout>
      <c:overlay val="0"/>
      <c:spPr>
        <a:solidFill>
          <a:srgbClr val="FFFF00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46232198119439"/>
          <c:y val="0.11222142686709616"/>
          <c:w val="0.82021778627295472"/>
          <c:h val="0.65580218057158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圖表!$A$7</c:f>
              <c:strCache>
                <c:ptCount val="1"/>
                <c:pt idx="0">
                  <c:v>TEL Cost (k)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0A1B-4790-AE56-099D45687339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A1B-4790-AE56-099D45687339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A1B-4790-AE56-099D45687339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A1B-4790-AE56-099D45687339}"/>
              </c:ext>
            </c:extLst>
          </c:dPt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圖表!$B$7:$T$7</c:f>
              <c:numCache>
                <c:formatCode>General</c:formatCode>
                <c:ptCount val="19"/>
                <c:pt idx="0">
                  <c:v>481.8</c:v>
                </c:pt>
                <c:pt idx="1">
                  <c:v>382.05</c:v>
                </c:pt>
                <c:pt idx="2">
                  <c:v>322.83333333333331</c:v>
                </c:pt>
                <c:pt idx="3">
                  <c:v>337.8</c:v>
                </c:pt>
                <c:pt idx="4">
                  <c:v>542.23333333333335</c:v>
                </c:pt>
                <c:pt idx="5">
                  <c:v>325.33333333333331</c:v>
                </c:pt>
                <c:pt idx="6">
                  <c:v>382.05</c:v>
                </c:pt>
                <c:pt idx="7">
                  <c:v>371</c:v>
                </c:pt>
                <c:pt idx="8">
                  <c:v>302.10000000000002</c:v>
                </c:pt>
                <c:pt idx="9">
                  <c:v>295.39999999999998</c:v>
                </c:pt>
                <c:pt idx="10">
                  <c:v>207.6</c:v>
                </c:pt>
                <c:pt idx="11">
                  <c:v>402.7</c:v>
                </c:pt>
                <c:pt idx="12">
                  <c:v>403.1</c:v>
                </c:pt>
                <c:pt idx="13">
                  <c:v>374</c:v>
                </c:pt>
                <c:pt idx="14">
                  <c:v>907.5</c:v>
                </c:pt>
                <c:pt idx="15">
                  <c:v>345.2</c:v>
                </c:pt>
                <c:pt idx="16">
                  <c:v>170.6</c:v>
                </c:pt>
                <c:pt idx="17">
                  <c:v>210.8</c:v>
                </c:pt>
                <c:pt idx="18">
                  <c:v>594.6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1B-4790-AE56-099D45687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4"/>
      </c:barChart>
      <c:lineChart>
        <c:grouping val="standard"/>
        <c:varyColors val="0"/>
        <c:ser>
          <c:idx val="1"/>
          <c:order val="1"/>
          <c:tx>
            <c:strRef>
              <c:f>圖表!$A$8</c:f>
              <c:strCache>
                <c:ptCount val="1"/>
                <c:pt idx="0">
                  <c:v>TEL P/L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圖表!$B$8:$T$8</c:f>
              <c:numCache>
                <c:formatCode>General</c:formatCode>
                <c:ptCount val="19"/>
                <c:pt idx="0">
                  <c:v>0.57999999999999996</c:v>
                </c:pt>
                <c:pt idx="1">
                  <c:v>0.47</c:v>
                </c:pt>
                <c:pt idx="2">
                  <c:v>0.43</c:v>
                </c:pt>
                <c:pt idx="3">
                  <c:v>0.38</c:v>
                </c:pt>
                <c:pt idx="4">
                  <c:v>0.72</c:v>
                </c:pt>
                <c:pt idx="5">
                  <c:v>0.47</c:v>
                </c:pt>
                <c:pt idx="6">
                  <c:v>0.5</c:v>
                </c:pt>
                <c:pt idx="7">
                  <c:v>0.5</c:v>
                </c:pt>
                <c:pt idx="8">
                  <c:v>0.44</c:v>
                </c:pt>
                <c:pt idx="9">
                  <c:v>0.35</c:v>
                </c:pt>
                <c:pt idx="10">
                  <c:v>0.24</c:v>
                </c:pt>
                <c:pt idx="11">
                  <c:v>0.44</c:v>
                </c:pt>
                <c:pt idx="12">
                  <c:v>0.48</c:v>
                </c:pt>
                <c:pt idx="13">
                  <c:v>0.46</c:v>
                </c:pt>
                <c:pt idx="14">
                  <c:v>1.21</c:v>
                </c:pt>
                <c:pt idx="15">
                  <c:v>0.49</c:v>
                </c:pt>
                <c:pt idx="16">
                  <c:v>0.24</c:v>
                </c:pt>
                <c:pt idx="17">
                  <c:v>0.3</c:v>
                </c:pt>
                <c:pt idx="18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1B-4790-AE56-099D45687339}"/>
            </c:ext>
          </c:extLst>
        </c:ser>
        <c:ser>
          <c:idx val="2"/>
          <c:order val="2"/>
          <c:tx>
            <c:strRef>
              <c:f>圖表!$A$9</c:f>
              <c:strCache>
                <c:ptCount val="1"/>
                <c:pt idx="0">
                  <c:v>TEl P/L Target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</c:spPr>
          </c:marker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圖表!$B$9:$T$9</c:f>
              <c:numCache>
                <c:formatCode>General</c:formatCode>
                <c:ptCount val="1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1B-4790-AE56-099D45687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762144"/>
        <c:axId val="1"/>
      </c:lineChart>
      <c:catAx>
        <c:axId val="58576214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  <c:max val="1.4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en-US" altLang="zh-TW"/>
                  <a:t>Cost (k)</a:t>
                </a:r>
              </a:p>
            </c:rich>
          </c:tx>
          <c:layout>
            <c:manualLayout>
              <c:xMode val="edge"/>
              <c:yMode val="edge"/>
              <c:x val="6.3059163059163061E-3"/>
              <c:y val="0.4097220964262584"/>
            </c:manualLayout>
          </c:layout>
          <c:overlay val="0"/>
          <c:spPr>
            <a:noFill/>
            <a:ln w="25400">
              <a:noFill/>
            </a:ln>
          </c:spPr>
        </c:title>
        <c:numFmt formatCode="0.0_);[Red]\(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en-US"/>
          </a:p>
        </c:txPr>
        <c:crossAx val="585762144"/>
        <c:crosses val="autoZero"/>
        <c:crossBetween val="between"/>
        <c:majorUnit val="0.1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en-US"/>
          </a:p>
        </c:txPr>
        <c:crossAx val="3"/>
        <c:crosses val="max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en-US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294440467668816"/>
          <c:y val="8.6734937353610028E-2"/>
          <c:w val="9.7079796843576371E-2"/>
          <c:h val="0.14625860079178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0113653246173E-2"/>
          <c:y val="6.9782844240058234E-2"/>
          <c:w val="0.87043687787847279"/>
          <c:h val="0.798339061893234"/>
        </c:manualLayout>
      </c:layout>
      <c:barChart>
        <c:barDir val="col"/>
        <c:grouping val="clustered"/>
        <c:varyColors val="0"/>
        <c:ser>
          <c:idx val="0"/>
          <c:order val="0"/>
          <c:tx>
            <c:v>圖表!#REF!</c:v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3-433C-88E6-D3595AEE4971}"/>
            </c:ext>
          </c:extLst>
        </c:ser>
        <c:ser>
          <c:idx val="1"/>
          <c:order val="1"/>
          <c:tx>
            <c:strRef>
              <c:f>圖表!$A$7</c:f>
              <c:strCache>
                <c:ptCount val="1"/>
                <c:pt idx="0">
                  <c:v>TEL Cost (k)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solidFill>
                  <a:sysClr val="windowText" lastClr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EF3-433C-88E6-D3595AEE4971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solidFill>
                  <a:sysClr val="windowText" lastClr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9EF3-433C-88E6-D3595AEE4971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solidFill>
                  <a:sysClr val="windowText" lastClr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9EF3-433C-88E6-D3595AEE4971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solidFill>
                  <a:sysClr val="windowText" lastClr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9EF3-433C-88E6-D3595AEE4971}"/>
              </c:ext>
            </c:extLst>
          </c:dPt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圖表!$B$7:$T$7</c:f>
              <c:numCache>
                <c:formatCode>General</c:formatCode>
                <c:ptCount val="19"/>
                <c:pt idx="0">
                  <c:v>481.8</c:v>
                </c:pt>
                <c:pt idx="1">
                  <c:v>382.05</c:v>
                </c:pt>
                <c:pt idx="2">
                  <c:v>322.83333333333331</c:v>
                </c:pt>
                <c:pt idx="3">
                  <c:v>337.8</c:v>
                </c:pt>
                <c:pt idx="4">
                  <c:v>542.23333333333335</c:v>
                </c:pt>
                <c:pt idx="5">
                  <c:v>325.33333333333331</c:v>
                </c:pt>
                <c:pt idx="6">
                  <c:v>382.05</c:v>
                </c:pt>
                <c:pt idx="7">
                  <c:v>371</c:v>
                </c:pt>
                <c:pt idx="8">
                  <c:v>302.10000000000002</c:v>
                </c:pt>
                <c:pt idx="9">
                  <c:v>295.39999999999998</c:v>
                </c:pt>
                <c:pt idx="10">
                  <c:v>207.6</c:v>
                </c:pt>
                <c:pt idx="11">
                  <c:v>402.7</c:v>
                </c:pt>
                <c:pt idx="12">
                  <c:v>403.1</c:v>
                </c:pt>
                <c:pt idx="13">
                  <c:v>374</c:v>
                </c:pt>
                <c:pt idx="14">
                  <c:v>907.5</c:v>
                </c:pt>
                <c:pt idx="15">
                  <c:v>345.2</c:v>
                </c:pt>
                <c:pt idx="16">
                  <c:v>170.6</c:v>
                </c:pt>
                <c:pt idx="17">
                  <c:v>210.8</c:v>
                </c:pt>
                <c:pt idx="18">
                  <c:v>594.6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F3-433C-88E6-D3595AEE4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5766736"/>
        <c:axId val="1"/>
      </c:barChart>
      <c:lineChart>
        <c:grouping val="standard"/>
        <c:varyColors val="0"/>
        <c:ser>
          <c:idx val="2"/>
          <c:order val="2"/>
          <c:tx>
            <c:strRef>
              <c:f>圖表!$A$8</c:f>
              <c:strCache>
                <c:ptCount val="1"/>
                <c:pt idx="0">
                  <c:v>TEL P/L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7"/>
            <c:spPr>
              <a:solidFill>
                <a:srgbClr val="FF0000"/>
              </a:solidFill>
            </c:spPr>
          </c:marker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圖表!$B$8:$T$8</c:f>
              <c:numCache>
                <c:formatCode>General</c:formatCode>
                <c:ptCount val="19"/>
                <c:pt idx="0">
                  <c:v>0.57999999999999996</c:v>
                </c:pt>
                <c:pt idx="1">
                  <c:v>0.47</c:v>
                </c:pt>
                <c:pt idx="2">
                  <c:v>0.43</c:v>
                </c:pt>
                <c:pt idx="3">
                  <c:v>0.38</c:v>
                </c:pt>
                <c:pt idx="4">
                  <c:v>0.72</c:v>
                </c:pt>
                <c:pt idx="5">
                  <c:v>0.47</c:v>
                </c:pt>
                <c:pt idx="6">
                  <c:v>0.5</c:v>
                </c:pt>
                <c:pt idx="7">
                  <c:v>0.5</c:v>
                </c:pt>
                <c:pt idx="8">
                  <c:v>0.44</c:v>
                </c:pt>
                <c:pt idx="9">
                  <c:v>0.35</c:v>
                </c:pt>
                <c:pt idx="10">
                  <c:v>0.24</c:v>
                </c:pt>
                <c:pt idx="11">
                  <c:v>0.44</c:v>
                </c:pt>
                <c:pt idx="12">
                  <c:v>0.48</c:v>
                </c:pt>
                <c:pt idx="13">
                  <c:v>0.46</c:v>
                </c:pt>
                <c:pt idx="14">
                  <c:v>1.21</c:v>
                </c:pt>
                <c:pt idx="15">
                  <c:v>0.49</c:v>
                </c:pt>
                <c:pt idx="16">
                  <c:v>0.24</c:v>
                </c:pt>
                <c:pt idx="17">
                  <c:v>0.3</c:v>
                </c:pt>
                <c:pt idx="18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F3-433C-88E6-D3595AEE4971}"/>
            </c:ext>
          </c:extLst>
        </c:ser>
        <c:ser>
          <c:idx val="3"/>
          <c:order val="3"/>
          <c:tx>
            <c:strRef>
              <c:f>圖表!$A$9</c:f>
              <c:strCache>
                <c:ptCount val="1"/>
                <c:pt idx="0">
                  <c:v>TEl P/L Target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triangle"/>
            <c:size val="7"/>
            <c:spPr>
              <a:solidFill>
                <a:srgbClr val="FFFF00"/>
              </a:solidFill>
            </c:spPr>
          </c:marker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圖表!$B$9:$T$9</c:f>
              <c:numCache>
                <c:formatCode>General</c:formatCode>
                <c:ptCount val="1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EF3-433C-88E6-D3595AEE4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58576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#,##0_);[Red]\(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85766736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6807837431990378"/>
          <c:y val="0.11450372074277232"/>
          <c:w val="0.10582039076557892"/>
          <c:h val="0.13931306339516553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588312077830493E-2"/>
          <c:y val="2.9927834613915183E-2"/>
          <c:w val="0.92400866248516544"/>
          <c:h val="0.905238782527486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圖表!$A$11</c:f>
              <c:strCache>
                <c:ptCount val="1"/>
                <c:pt idx="0">
                  <c:v>TEL Cost (k)</c:v>
                </c:pt>
              </c:strCache>
            </c:strRef>
          </c:tx>
          <c:invertIfNegative val="0"/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圖表!$B$11:$T$11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6395-4DA3-90D9-8529331B9460}"/>
            </c:ext>
          </c:extLst>
        </c:ser>
        <c:ser>
          <c:idx val="2"/>
          <c:order val="2"/>
          <c:tx>
            <c:v>圖表!#REF!</c:v>
          </c:tx>
          <c:invertIfNegative val="0"/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95-4DA3-90D9-8529331B9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4"/>
      </c:barChart>
      <c:lineChart>
        <c:grouping val="standard"/>
        <c:varyColors val="0"/>
        <c:ser>
          <c:idx val="1"/>
          <c:order val="1"/>
          <c:tx>
            <c:strRef>
              <c:f>圖表!$A$12</c:f>
              <c:strCache>
                <c:ptCount val="1"/>
                <c:pt idx="0">
                  <c:v>TEL P/L</c:v>
                </c:pt>
              </c:strCache>
            </c:strRef>
          </c:tx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圖表!$B$12:$T$12</c:f>
              <c:numCache>
                <c:formatCode>General</c:formatCode>
                <c:ptCount val="1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95-4DA3-90D9-8529331B9460}"/>
            </c:ext>
          </c:extLst>
        </c:ser>
        <c:ser>
          <c:idx val="3"/>
          <c:order val="3"/>
          <c:tx>
            <c:strRef>
              <c:f>圖表!$A$13</c:f>
              <c:strCache>
                <c:ptCount val="1"/>
                <c:pt idx="0">
                  <c:v>TEL Target</c:v>
                </c:pt>
              </c:strCache>
            </c:strRef>
          </c:tx>
          <c:cat>
            <c:strRef>
              <c:f>圖表!$B$1:$T$1</c:f>
              <c:strCache>
                <c:ptCount val="19"/>
                <c:pt idx="0">
                  <c:v>2022 avg</c:v>
                </c:pt>
                <c:pt idx="1">
                  <c:v>2023 avg</c:v>
                </c:pt>
                <c:pt idx="2">
                  <c:v>2024 Q1 Avg</c:v>
                </c:pt>
                <c:pt idx="3">
                  <c:v>2024 Q2 Avg</c:v>
                </c:pt>
                <c:pt idx="4">
                  <c:v>2024 Q3 Avg</c:v>
                </c:pt>
                <c:pt idx="5">
                  <c:v>2024 Q4 Avg</c:v>
                </c:pt>
                <c:pt idx="7">
                  <c:v>1月</c:v>
                </c:pt>
                <c:pt idx="8">
                  <c:v>2月</c:v>
                </c:pt>
                <c:pt idx="9">
                  <c:v>3月</c:v>
                </c:pt>
                <c:pt idx="10">
                  <c:v>4月</c:v>
                </c:pt>
                <c:pt idx="11">
                  <c:v>5月</c:v>
                </c:pt>
                <c:pt idx="12">
                  <c:v>6月</c:v>
                </c:pt>
                <c:pt idx="13">
                  <c:v>7月</c:v>
                </c:pt>
                <c:pt idx="14">
                  <c:v>8月</c:v>
                </c:pt>
                <c:pt idx="15">
                  <c:v>9月</c:v>
                </c:pt>
                <c:pt idx="16">
                  <c:v>10月</c:v>
                </c:pt>
                <c:pt idx="17">
                  <c:v>11月</c:v>
                </c:pt>
                <c:pt idx="18">
                  <c:v>12月</c:v>
                </c:pt>
              </c:strCache>
            </c:strRef>
          </c:cat>
          <c:val>
            <c:numRef>
              <c:f>圖表!$B$13:$T$13</c:f>
              <c:numCache>
                <c:formatCode>General</c:formatCode>
                <c:ptCount val="19"/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95-4DA3-90D9-8529331B9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768704"/>
        <c:axId val="1"/>
      </c:lineChart>
      <c:catAx>
        <c:axId val="585768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8576870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67455624732954889"/>
          <c:y val="6.3394855643044618E-2"/>
          <c:w val="7.9881431972166239E-2"/>
          <c:h val="0.20040944881889763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2021Y2M TEL</a:t>
            </a:r>
            <a:r>
              <a:rPr lang="zh-TW" altLang="en-US"/>
              <a:t>領用明細</a:t>
            </a:r>
          </a:p>
        </c:rich>
      </c:tx>
      <c:layout>
        <c:manualLayout>
          <c:xMode val="edge"/>
          <c:yMode val="edge"/>
          <c:x val="0.38029226722223913"/>
          <c:y val="1.40902731626894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001253642420757"/>
          <c:y val="0.12714735988683815"/>
          <c:w val="0.80156356400193463"/>
          <c:h val="0.62957763099849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'1月'!$F$1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'1月'!$B$2:$B$10</c:f>
              <c:strCache>
                <c:ptCount val="9"/>
                <c:pt idx="0">
                  <c:v>P210540</c:v>
                </c:pt>
                <c:pt idx="1">
                  <c:v>P626096</c:v>
                </c:pt>
                <c:pt idx="2">
                  <c:v>P542118</c:v>
                </c:pt>
                <c:pt idx="3">
                  <c:v>P270575</c:v>
                </c:pt>
                <c:pt idx="4">
                  <c:v>P270559</c:v>
                </c:pt>
                <c:pt idx="5">
                  <c:v>P271272-01</c:v>
                </c:pt>
                <c:pt idx="6">
                  <c:v>P270574</c:v>
                </c:pt>
                <c:pt idx="7">
                  <c:v>P270573</c:v>
                </c:pt>
                <c:pt idx="8">
                  <c:v>P630086</c:v>
                </c:pt>
              </c:strCache>
            </c:strRef>
          </c:cat>
          <c:val>
            <c:numRef>
              <c:f>'1月'!$F$2:$F$10</c:f>
              <c:numCache>
                <c:formatCode>General</c:formatCode>
                <c:ptCount val="9"/>
                <c:pt idx="0">
                  <c:v>87611</c:v>
                </c:pt>
                <c:pt idx="1">
                  <c:v>42176</c:v>
                </c:pt>
                <c:pt idx="2">
                  <c:v>36900</c:v>
                </c:pt>
                <c:pt idx="3">
                  <c:v>26100</c:v>
                </c:pt>
                <c:pt idx="4">
                  <c:v>24300</c:v>
                </c:pt>
                <c:pt idx="5">
                  <c:v>18125</c:v>
                </c:pt>
                <c:pt idx="6">
                  <c:v>17100</c:v>
                </c:pt>
                <c:pt idx="7">
                  <c:v>16200</c:v>
                </c:pt>
                <c:pt idx="8">
                  <c:v>11803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0-41F7-BD8D-C0B722288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188168"/>
        <c:axId val="1"/>
      </c:barChart>
      <c:lineChart>
        <c:grouping val="standard"/>
        <c:varyColors val="0"/>
        <c:ser>
          <c:idx val="1"/>
          <c:order val="1"/>
          <c:tx>
            <c:v>百分比</c:v>
          </c:tx>
          <c:cat>
            <c:multiLvlStrRef>
              <c:f>'1月'!#REF!</c:f>
            </c:multiLvlStrRef>
          </c:cat>
          <c:val>
            <c:numRef>
              <c:f>'1月'!$H$2:$H$10</c:f>
              <c:numCache>
                <c:formatCode>General</c:formatCode>
                <c:ptCount val="9"/>
                <c:pt idx="0">
                  <c:v>23.616097902851905</c:v>
                </c:pt>
                <c:pt idx="1">
                  <c:v>34.984904846622456</c:v>
                </c:pt>
                <c:pt idx="2">
                  <c:v>44.931532697180437</c:v>
                </c:pt>
                <c:pt idx="3">
                  <c:v>51.966952396355595</c:v>
                </c:pt>
                <c:pt idx="4">
                  <c:v>58.517170736966946</c:v>
                </c:pt>
                <c:pt idx="5">
                  <c:v>63.402878861394136</c:v>
                </c:pt>
                <c:pt idx="6">
                  <c:v>68.01229176775027</c:v>
                </c:pt>
                <c:pt idx="7">
                  <c:v>72.379103994824504</c:v>
                </c:pt>
                <c:pt idx="8">
                  <c:v>75.560677125451491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0-41F7-BD8D-C0B722288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7518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zh-TW" altLang="en-US"/>
                  <a:t>元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47518816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2021Y2M TEL</a:t>
            </a:r>
            <a:r>
              <a:rPr lang="zh-TW" altLang="en-US"/>
              <a:t>領用明細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001253642420757"/>
          <c:y val="0.12714735988683815"/>
          <c:w val="0.80156356400193463"/>
          <c:h val="0.62957763099849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'2月'!$F$1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'2月'!$B$2:$B$22</c:f>
              <c:strCache>
                <c:ptCount val="21"/>
                <c:pt idx="0">
                  <c:v>P210540</c:v>
                </c:pt>
                <c:pt idx="1">
                  <c:v>P260588</c:v>
                </c:pt>
                <c:pt idx="2">
                  <c:v>P830152</c:v>
                </c:pt>
                <c:pt idx="3">
                  <c:v>P645396</c:v>
                </c:pt>
                <c:pt idx="4">
                  <c:v>P013222-01</c:v>
                </c:pt>
                <c:pt idx="5">
                  <c:v>P013225-02</c:v>
                </c:pt>
                <c:pt idx="6">
                  <c:v>P270107</c:v>
                </c:pt>
                <c:pt idx="7">
                  <c:v>P260569</c:v>
                </c:pt>
                <c:pt idx="8">
                  <c:v>P328045</c:v>
                </c:pt>
                <c:pt idx="9">
                  <c:v>P540690-03</c:v>
                </c:pt>
                <c:pt idx="10">
                  <c:v>P811750-02</c:v>
                </c:pt>
                <c:pt idx="11">
                  <c:v>P645460</c:v>
                </c:pt>
                <c:pt idx="12">
                  <c:v>P322596</c:v>
                </c:pt>
                <c:pt idx="13">
                  <c:v>P645458</c:v>
                </c:pt>
                <c:pt idx="14">
                  <c:v>P645459</c:v>
                </c:pt>
                <c:pt idx="15">
                  <c:v>P811750-01</c:v>
                </c:pt>
                <c:pt idx="16">
                  <c:v>P322595</c:v>
                </c:pt>
                <c:pt idx="17">
                  <c:v>P505150-01</c:v>
                </c:pt>
                <c:pt idx="18">
                  <c:v>P521079</c:v>
                </c:pt>
                <c:pt idx="19">
                  <c:v>P250927</c:v>
                </c:pt>
                <c:pt idx="20">
                  <c:v>P329303</c:v>
                </c:pt>
              </c:strCache>
            </c:strRef>
          </c:cat>
          <c:val>
            <c:numRef>
              <c:f>'2月'!$F$2:$F$22</c:f>
              <c:numCache>
                <c:formatCode>General</c:formatCode>
                <c:ptCount val="21"/>
                <c:pt idx="0">
                  <c:v>94386</c:v>
                </c:pt>
                <c:pt idx="1">
                  <c:v>38000</c:v>
                </c:pt>
                <c:pt idx="2">
                  <c:v>25600</c:v>
                </c:pt>
                <c:pt idx="3">
                  <c:v>19959</c:v>
                </c:pt>
                <c:pt idx="4">
                  <c:v>14000</c:v>
                </c:pt>
                <c:pt idx="5">
                  <c:v>12900</c:v>
                </c:pt>
                <c:pt idx="6">
                  <c:v>12032</c:v>
                </c:pt>
                <c:pt idx="7">
                  <c:v>11400</c:v>
                </c:pt>
                <c:pt idx="8">
                  <c:v>9307</c:v>
                </c:pt>
                <c:pt idx="9">
                  <c:v>6540</c:v>
                </c:pt>
                <c:pt idx="10">
                  <c:v>5000</c:v>
                </c:pt>
                <c:pt idx="11">
                  <c:v>4500</c:v>
                </c:pt>
                <c:pt idx="12">
                  <c:v>4300</c:v>
                </c:pt>
                <c:pt idx="13">
                  <c:v>4000</c:v>
                </c:pt>
                <c:pt idx="14">
                  <c:v>4000</c:v>
                </c:pt>
                <c:pt idx="15">
                  <c:v>3900</c:v>
                </c:pt>
                <c:pt idx="16">
                  <c:v>3500</c:v>
                </c:pt>
                <c:pt idx="17">
                  <c:v>2890</c:v>
                </c:pt>
                <c:pt idx="18">
                  <c:v>2800</c:v>
                </c:pt>
                <c:pt idx="19">
                  <c:v>2550</c:v>
                </c:pt>
                <c:pt idx="20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8-4FCE-A2AB-D4BA3A18F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188168"/>
        <c:axId val="1"/>
      </c:barChart>
      <c:lineChart>
        <c:grouping val="standard"/>
        <c:varyColors val="0"/>
        <c:ser>
          <c:idx val="1"/>
          <c:order val="1"/>
          <c:tx>
            <c:v>百分比</c:v>
          </c:tx>
          <c:cat>
            <c:strRef>
              <c:f>'2月'!$B$2:$B$13</c:f>
              <c:strCache>
                <c:ptCount val="12"/>
                <c:pt idx="0">
                  <c:v>P210540</c:v>
                </c:pt>
                <c:pt idx="1">
                  <c:v>P260588</c:v>
                </c:pt>
                <c:pt idx="2">
                  <c:v>P830152</c:v>
                </c:pt>
                <c:pt idx="3">
                  <c:v>P645396</c:v>
                </c:pt>
                <c:pt idx="4">
                  <c:v>P013222-01</c:v>
                </c:pt>
                <c:pt idx="5">
                  <c:v>P013225-02</c:v>
                </c:pt>
                <c:pt idx="6">
                  <c:v>P270107</c:v>
                </c:pt>
                <c:pt idx="7">
                  <c:v>P260569</c:v>
                </c:pt>
                <c:pt idx="8">
                  <c:v>P328045</c:v>
                </c:pt>
                <c:pt idx="9">
                  <c:v>P540690-03</c:v>
                </c:pt>
                <c:pt idx="10">
                  <c:v>P811750-02</c:v>
                </c:pt>
                <c:pt idx="11">
                  <c:v>P645460</c:v>
                </c:pt>
              </c:strCache>
            </c:strRef>
          </c:cat>
          <c:val>
            <c:numRef>
              <c:f>'2月'!$H$2:$H$22</c:f>
              <c:numCache>
                <c:formatCode>General</c:formatCode>
                <c:ptCount val="21"/>
                <c:pt idx="0">
                  <c:v>31.240711625982627</c:v>
                </c:pt>
                <c:pt idx="1">
                  <c:v>43.818287132809274</c:v>
                </c:pt>
                <c:pt idx="2">
                  <c:v>52.291601158460907</c:v>
                </c:pt>
                <c:pt idx="3">
                  <c:v>58.89780719900704</c:v>
                </c:pt>
                <c:pt idx="4">
                  <c:v>63.531650806785279</c:v>
                </c:pt>
                <c:pt idx="5">
                  <c:v>67.801406702523792</c:v>
                </c:pt>
                <c:pt idx="6">
                  <c:v>71.783864294580056</c:v>
                </c:pt>
                <c:pt idx="7">
                  <c:v>75.557136946628049</c:v>
                </c:pt>
                <c:pt idx="8">
                  <c:v>78.637649979313196</c:v>
                </c:pt>
                <c:pt idx="9">
                  <c:v>80.802316921803893</c:v>
                </c:pt>
                <c:pt idx="10">
                  <c:v>82.457261067438978</c:v>
                </c:pt>
                <c:pt idx="11">
                  <c:v>83.946710798510551</c:v>
                </c:pt>
                <c:pt idx="12">
                  <c:v>85.369962763756718</c:v>
                </c:pt>
                <c:pt idx="13">
                  <c:v>86.69391808026478</c:v>
                </c:pt>
                <c:pt idx="14">
                  <c:v>88.017873396772842</c:v>
                </c:pt>
                <c:pt idx="15">
                  <c:v>89.308729830368208</c:v>
                </c:pt>
                <c:pt idx="16">
                  <c:v>90.467190732312773</c:v>
                </c:pt>
                <c:pt idx="17">
                  <c:v>91.423748448489846</c:v>
                </c:pt>
                <c:pt idx="18">
                  <c:v>92.350517170045492</c:v>
                </c:pt>
                <c:pt idx="19">
                  <c:v>93.194538684319383</c:v>
                </c:pt>
                <c:pt idx="20">
                  <c:v>93.988911874224229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98-4FCE-A2AB-D4BA3A18F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7518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zh-TW" altLang="en-US"/>
                  <a:t>元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47518816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2021Y2M TEL</a:t>
            </a:r>
            <a:r>
              <a:rPr lang="zh-TW" altLang="en-US"/>
              <a:t>領用明細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001253642420757"/>
          <c:y val="0.12714735988683815"/>
          <c:w val="0.80156356400193463"/>
          <c:h val="0.62957763099849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'3月 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'3月 '!$B$2:$B$9</c:f>
              <c:strCache>
                <c:ptCount val="8"/>
                <c:pt idx="0">
                  <c:v>P503174-01</c:v>
                </c:pt>
                <c:pt idx="1">
                  <c:v>P260574</c:v>
                </c:pt>
                <c:pt idx="2">
                  <c:v>P270507</c:v>
                </c:pt>
                <c:pt idx="3">
                  <c:v>P625257-01</c:v>
                </c:pt>
                <c:pt idx="4">
                  <c:v>P013222-01</c:v>
                </c:pt>
                <c:pt idx="5">
                  <c:v>P645396</c:v>
                </c:pt>
                <c:pt idx="6">
                  <c:v>P013225-02</c:v>
                </c:pt>
                <c:pt idx="7">
                  <c:v>P100442</c:v>
                </c:pt>
              </c:strCache>
            </c:strRef>
          </c:cat>
          <c:val>
            <c:numRef>
              <c:f>'3月 '!$F$2:$F$9</c:f>
              <c:numCache>
                <c:formatCode>General</c:formatCode>
                <c:ptCount val="8"/>
                <c:pt idx="0">
                  <c:v>62000</c:v>
                </c:pt>
                <c:pt idx="1">
                  <c:v>52725</c:v>
                </c:pt>
                <c:pt idx="2">
                  <c:v>36000</c:v>
                </c:pt>
                <c:pt idx="3">
                  <c:v>15000</c:v>
                </c:pt>
                <c:pt idx="4">
                  <c:v>14000</c:v>
                </c:pt>
                <c:pt idx="5">
                  <c:v>13306</c:v>
                </c:pt>
                <c:pt idx="6">
                  <c:v>12900</c:v>
                </c:pt>
                <c:pt idx="7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A-4243-AB40-93C21A545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194400"/>
        <c:axId val="1"/>
      </c:barChart>
      <c:lineChart>
        <c:grouping val="standard"/>
        <c:varyColors val="0"/>
        <c:ser>
          <c:idx val="1"/>
          <c:order val="1"/>
          <c:tx>
            <c:v>百分比</c:v>
          </c:tx>
          <c:cat>
            <c:strRef>
              <c:f>'3月 '!$B$2:$B$9</c:f>
              <c:strCache>
                <c:ptCount val="8"/>
                <c:pt idx="0">
                  <c:v>P503174-01</c:v>
                </c:pt>
                <c:pt idx="1">
                  <c:v>P260574</c:v>
                </c:pt>
                <c:pt idx="2">
                  <c:v>P270507</c:v>
                </c:pt>
                <c:pt idx="3">
                  <c:v>P625257-01</c:v>
                </c:pt>
                <c:pt idx="4">
                  <c:v>P013222-01</c:v>
                </c:pt>
                <c:pt idx="5">
                  <c:v>P645396</c:v>
                </c:pt>
                <c:pt idx="6">
                  <c:v>P013225-02</c:v>
                </c:pt>
                <c:pt idx="7">
                  <c:v>P100442</c:v>
                </c:pt>
              </c:strCache>
            </c:strRef>
          </c:cat>
          <c:val>
            <c:numRef>
              <c:f>'3月 '!$H$2:$H$9</c:f>
              <c:numCache>
                <c:formatCode>General</c:formatCode>
                <c:ptCount val="8"/>
                <c:pt idx="0">
                  <c:v>507.36497545008177</c:v>
                </c:pt>
                <c:pt idx="1">
                  <c:v>938.82978723404244</c:v>
                </c:pt>
                <c:pt idx="2">
                  <c:v>1233.4288052373158</c:v>
                </c:pt>
                <c:pt idx="3">
                  <c:v>1356.1783960720131</c:v>
                </c:pt>
                <c:pt idx="4">
                  <c:v>1470.7446808510638</c:v>
                </c:pt>
                <c:pt idx="5">
                  <c:v>1579.6317512274959</c:v>
                </c:pt>
                <c:pt idx="6">
                  <c:v>1685.1963993453355</c:v>
                </c:pt>
                <c:pt idx="7">
                  <c:v>1788.3060556464811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A-4243-AB40-93C21A545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7519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zh-TW" altLang="en-US"/>
                  <a:t>元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47519440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'Q1'!$B$2:$B$20</c:f>
              <c:strCache>
                <c:ptCount val="19"/>
                <c:pt idx="0">
                  <c:v>P210540</c:v>
                </c:pt>
                <c:pt idx="1">
                  <c:v>P503174-01</c:v>
                </c:pt>
                <c:pt idx="2">
                  <c:v>P260574</c:v>
                </c:pt>
                <c:pt idx="3">
                  <c:v>P626096</c:v>
                </c:pt>
                <c:pt idx="4">
                  <c:v>P260588</c:v>
                </c:pt>
                <c:pt idx="5">
                  <c:v>P542118</c:v>
                </c:pt>
                <c:pt idx="6">
                  <c:v>P270507</c:v>
                </c:pt>
                <c:pt idx="7">
                  <c:v>P645396</c:v>
                </c:pt>
                <c:pt idx="8">
                  <c:v>P013222-01</c:v>
                </c:pt>
                <c:pt idx="9">
                  <c:v>P270575</c:v>
                </c:pt>
                <c:pt idx="10">
                  <c:v>P013225-02</c:v>
                </c:pt>
                <c:pt idx="11">
                  <c:v>P830152</c:v>
                </c:pt>
                <c:pt idx="12">
                  <c:v>P270559</c:v>
                </c:pt>
                <c:pt idx="13">
                  <c:v>P540690-03</c:v>
                </c:pt>
                <c:pt idx="14">
                  <c:v>P271272-01</c:v>
                </c:pt>
                <c:pt idx="15">
                  <c:v>P270574</c:v>
                </c:pt>
                <c:pt idx="16">
                  <c:v>P270573</c:v>
                </c:pt>
                <c:pt idx="17">
                  <c:v>P625257-01</c:v>
                </c:pt>
                <c:pt idx="18">
                  <c:v>P100442</c:v>
                </c:pt>
              </c:strCache>
            </c:strRef>
          </c:cat>
          <c:val>
            <c:numRef>
              <c:f>'Q1'!$F$2:$F$20</c:f>
              <c:numCache>
                <c:formatCode>General</c:formatCode>
                <c:ptCount val="19"/>
                <c:pt idx="0">
                  <c:v>181996</c:v>
                </c:pt>
                <c:pt idx="1">
                  <c:v>62000</c:v>
                </c:pt>
                <c:pt idx="2">
                  <c:v>52725</c:v>
                </c:pt>
                <c:pt idx="3">
                  <c:v>42176</c:v>
                </c:pt>
                <c:pt idx="4">
                  <c:v>38000</c:v>
                </c:pt>
                <c:pt idx="5">
                  <c:v>36900</c:v>
                </c:pt>
                <c:pt idx="6">
                  <c:v>36000</c:v>
                </c:pt>
                <c:pt idx="7">
                  <c:v>33265</c:v>
                </c:pt>
                <c:pt idx="8">
                  <c:v>28000</c:v>
                </c:pt>
                <c:pt idx="9">
                  <c:v>26100</c:v>
                </c:pt>
                <c:pt idx="10">
                  <c:v>25800</c:v>
                </c:pt>
                <c:pt idx="11">
                  <c:v>25600</c:v>
                </c:pt>
                <c:pt idx="12">
                  <c:v>24300</c:v>
                </c:pt>
                <c:pt idx="13">
                  <c:v>19620</c:v>
                </c:pt>
                <c:pt idx="14">
                  <c:v>18125</c:v>
                </c:pt>
                <c:pt idx="15">
                  <c:v>17100</c:v>
                </c:pt>
                <c:pt idx="16">
                  <c:v>16200</c:v>
                </c:pt>
                <c:pt idx="17">
                  <c:v>15000</c:v>
                </c:pt>
                <c:pt idx="18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7-4A56-ACB5-8A430C8E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834704"/>
        <c:axId val="1"/>
      </c:barChart>
      <c:lineChart>
        <c:grouping val="standard"/>
        <c:varyColors val="0"/>
        <c:ser>
          <c:idx val="1"/>
          <c:order val="1"/>
          <c:tx>
            <c:strRef>
              <c:f>'Q1'!$H$1</c:f>
              <c:strCache>
                <c:ptCount val="1"/>
                <c:pt idx="0">
                  <c:v>%</c:v>
                </c:pt>
              </c:strCache>
            </c:strRef>
          </c:tx>
          <c:val>
            <c:numRef>
              <c:f>'Q1'!$H$2:$H$20</c:f>
              <c:numCache>
                <c:formatCode>General</c:formatCode>
                <c:ptCount val="19"/>
                <c:pt idx="0">
                  <c:v>18.964396168690971</c:v>
                </c:pt>
                <c:pt idx="1">
                  <c:v>25.424936853424924</c:v>
                </c:pt>
                <c:pt idx="2">
                  <c:v>30.919001492176498</c:v>
                </c:pt>
                <c:pt idx="3">
                  <c:v>35.313836394101322</c:v>
                </c:pt>
                <c:pt idx="4">
                  <c:v>39.273522620228583</c:v>
                </c:pt>
                <c:pt idx="5">
                  <c:v>43.118586350336372</c:v>
                </c:pt>
                <c:pt idx="6">
                  <c:v>46.869868038246409</c:v>
                </c:pt>
                <c:pt idx="7">
                  <c:v>50.336156520144392</c:v>
                </c:pt>
                <c:pt idx="8">
                  <c:v>53.253820055185528</c:v>
                </c:pt>
                <c:pt idx="9">
                  <c:v>55.973499278920308</c:v>
                </c:pt>
                <c:pt idx="10">
                  <c:v>58.661917821922501</c:v>
                </c:pt>
                <c:pt idx="11">
                  <c:v>61.329495911102967</c:v>
                </c:pt>
                <c:pt idx="12">
                  <c:v>63.861611050442242</c:v>
                </c:pt>
                <c:pt idx="13">
                  <c:v>65.906059570353207</c:v>
                </c:pt>
                <c:pt idx="14">
                  <c:v>67.794725697946802</c:v>
                </c:pt>
                <c:pt idx="15">
                  <c:v>69.576584499704069</c:v>
                </c:pt>
                <c:pt idx="16">
                  <c:v>71.26466125926359</c:v>
                </c:pt>
                <c:pt idx="17">
                  <c:v>72.827695295892767</c:v>
                </c:pt>
                <c:pt idx="18">
                  <c:v>74.14064388666128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B7-4A56-ACB5-8A430C8E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1483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83470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'4月'!$F$1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'4月'!$B$2:$B$18</c:f>
              <c:strCache>
                <c:ptCount val="17"/>
                <c:pt idx="0">
                  <c:v>P290354-01</c:v>
                </c:pt>
                <c:pt idx="1">
                  <c:v>P520939</c:v>
                </c:pt>
                <c:pt idx="2">
                  <c:v>P511063</c:v>
                </c:pt>
                <c:pt idx="3">
                  <c:v>P625257-01</c:v>
                </c:pt>
                <c:pt idx="4">
                  <c:v>P272824-02</c:v>
                </c:pt>
                <c:pt idx="5">
                  <c:v>P013225-02</c:v>
                </c:pt>
                <c:pt idx="6">
                  <c:v>P013221-02</c:v>
                </c:pt>
                <c:pt idx="7">
                  <c:v>P809964</c:v>
                </c:pt>
                <c:pt idx="8">
                  <c:v>P645379</c:v>
                </c:pt>
                <c:pt idx="9">
                  <c:v>P240046</c:v>
                </c:pt>
                <c:pt idx="10">
                  <c:v>P322596</c:v>
                </c:pt>
                <c:pt idx="11">
                  <c:v>P645460</c:v>
                </c:pt>
                <c:pt idx="12">
                  <c:v>P210304</c:v>
                </c:pt>
                <c:pt idx="13">
                  <c:v>P322596</c:v>
                </c:pt>
                <c:pt idx="14">
                  <c:v>P322595</c:v>
                </c:pt>
                <c:pt idx="15">
                  <c:v>P511069-01</c:v>
                </c:pt>
                <c:pt idx="16">
                  <c:v>P328394</c:v>
                </c:pt>
              </c:strCache>
            </c:strRef>
          </c:cat>
          <c:val>
            <c:numRef>
              <c:f>'4月'!$F$2:$F$18</c:f>
              <c:numCache>
                <c:formatCode>_-* #,##0_-;\-* #,##0_-;_-* "-"??_-;_-@_-</c:formatCode>
                <c:ptCount val="17"/>
                <c:pt idx="0">
                  <c:v>71333</c:v>
                </c:pt>
                <c:pt idx="1">
                  <c:v>15660</c:v>
                </c:pt>
                <c:pt idx="2">
                  <c:v>15500</c:v>
                </c:pt>
                <c:pt idx="3">
                  <c:v>15000</c:v>
                </c:pt>
                <c:pt idx="4">
                  <c:v>14750</c:v>
                </c:pt>
                <c:pt idx="5">
                  <c:v>12900</c:v>
                </c:pt>
                <c:pt idx="6">
                  <c:v>11000</c:v>
                </c:pt>
                <c:pt idx="7">
                  <c:v>9350</c:v>
                </c:pt>
                <c:pt idx="8">
                  <c:v>8600</c:v>
                </c:pt>
                <c:pt idx="9">
                  <c:v>5936</c:v>
                </c:pt>
                <c:pt idx="10">
                  <c:v>5160</c:v>
                </c:pt>
                <c:pt idx="11">
                  <c:v>4500</c:v>
                </c:pt>
                <c:pt idx="12">
                  <c:v>4396</c:v>
                </c:pt>
                <c:pt idx="13">
                  <c:v>3440</c:v>
                </c:pt>
                <c:pt idx="14">
                  <c:v>2800</c:v>
                </c:pt>
                <c:pt idx="15">
                  <c:v>2500</c:v>
                </c:pt>
                <c:pt idx="16">
                  <c:v>2419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C-4C32-8793-9EA59822A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203584"/>
        <c:axId val="1"/>
      </c:barChart>
      <c:lineChart>
        <c:grouping val="standard"/>
        <c:varyColors val="0"/>
        <c:ser>
          <c:idx val="1"/>
          <c:order val="1"/>
          <c:tx>
            <c:strRef>
              <c:f>'4月'!$H$1</c:f>
              <c:strCache>
                <c:ptCount val="1"/>
                <c:pt idx="0">
                  <c:v>比例</c:v>
                </c:pt>
              </c:strCache>
            </c:strRef>
          </c:tx>
          <c:val>
            <c:numRef>
              <c:f>'4月'!$H$2:$H$18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C-4C32-8793-9EA59822A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7520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47520358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'5月'!$F$1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'5月'!$B$2:$B$17</c:f>
              <c:strCache>
                <c:ptCount val="16"/>
                <c:pt idx="0">
                  <c:v>P270577</c:v>
                </c:pt>
                <c:pt idx="1">
                  <c:v>P013221-02</c:v>
                </c:pt>
                <c:pt idx="2">
                  <c:v>P328045</c:v>
                </c:pt>
                <c:pt idx="3">
                  <c:v>P291207-01</c:v>
                </c:pt>
                <c:pt idx="4">
                  <c:v>P272824-01</c:v>
                </c:pt>
                <c:pt idx="5">
                  <c:v>P013222-01</c:v>
                </c:pt>
                <c:pt idx="6">
                  <c:v>P013225-02</c:v>
                </c:pt>
                <c:pt idx="7">
                  <c:v>P542118</c:v>
                </c:pt>
                <c:pt idx="8">
                  <c:v>P533327</c:v>
                </c:pt>
                <c:pt idx="9">
                  <c:v>P542119</c:v>
                </c:pt>
                <c:pt idx="10">
                  <c:v>P511069-01</c:v>
                </c:pt>
                <c:pt idx="11">
                  <c:v>P641801</c:v>
                </c:pt>
                <c:pt idx="12">
                  <c:v>P270080</c:v>
                </c:pt>
                <c:pt idx="13">
                  <c:v>P645375</c:v>
                </c:pt>
                <c:pt idx="14">
                  <c:v>P013218</c:v>
                </c:pt>
                <c:pt idx="15">
                  <c:v>P210273</c:v>
                </c:pt>
              </c:strCache>
            </c:strRef>
          </c:cat>
          <c:val>
            <c:numRef>
              <c:f>'5月'!$F$2:$F$17</c:f>
              <c:numCache>
                <c:formatCode>General</c:formatCode>
                <c:ptCount val="16"/>
                <c:pt idx="0">
                  <c:v>216000</c:v>
                </c:pt>
                <c:pt idx="1">
                  <c:v>22000</c:v>
                </c:pt>
                <c:pt idx="2">
                  <c:v>19888</c:v>
                </c:pt>
                <c:pt idx="3">
                  <c:v>18000</c:v>
                </c:pt>
                <c:pt idx="4">
                  <c:v>14750</c:v>
                </c:pt>
                <c:pt idx="5">
                  <c:v>14000</c:v>
                </c:pt>
                <c:pt idx="6">
                  <c:v>12900</c:v>
                </c:pt>
                <c:pt idx="7">
                  <c:v>12300</c:v>
                </c:pt>
                <c:pt idx="8">
                  <c:v>10800</c:v>
                </c:pt>
                <c:pt idx="9">
                  <c:v>10500</c:v>
                </c:pt>
                <c:pt idx="10">
                  <c:v>10000</c:v>
                </c:pt>
                <c:pt idx="11">
                  <c:v>8640</c:v>
                </c:pt>
                <c:pt idx="12">
                  <c:v>6800</c:v>
                </c:pt>
                <c:pt idx="13">
                  <c:v>6200</c:v>
                </c:pt>
                <c:pt idx="14">
                  <c:v>5158</c:v>
                </c:pt>
                <c:pt idx="15">
                  <c:v>3801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A2-4C4B-BCA1-089E807A9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7935320"/>
        <c:axId val="1"/>
      </c:barChart>
      <c:lineChart>
        <c:grouping val="standard"/>
        <c:varyColors val="0"/>
        <c:ser>
          <c:idx val="1"/>
          <c:order val="1"/>
          <c:tx>
            <c:strRef>
              <c:f>'5月'!$H$1</c:f>
              <c:strCache>
                <c:ptCount val="1"/>
                <c:pt idx="0">
                  <c:v>比例</c:v>
                </c:pt>
              </c:strCache>
            </c:strRef>
          </c:tx>
          <c:val>
            <c:numRef>
              <c:f>'5月'!$H$2:$H$17</c:f>
              <c:numCache>
                <c:formatCode>General</c:formatCode>
                <c:ptCount val="16"/>
                <c:pt idx="0">
                  <c:v>53.638609866027643</c:v>
                </c:pt>
                <c:pt idx="1">
                  <c:v>59.101801611641569</c:v>
                </c:pt>
                <c:pt idx="2">
                  <c:v>64.040526949676561</c:v>
                </c:pt>
                <c:pt idx="3">
                  <c:v>68.510411105178861</c:v>
                </c:pt>
                <c:pt idx="4">
                  <c:v>72.173232843715468</c:v>
                </c:pt>
                <c:pt idx="5">
                  <c:v>75.649809409106155</c:v>
                </c:pt>
                <c:pt idx="6">
                  <c:v>78.853226387216139</c:v>
                </c:pt>
                <c:pt idx="7">
                  <c:v>81.907647226809374</c:v>
                </c:pt>
                <c:pt idx="8">
                  <c:v>84.589577720110753</c:v>
                </c:pt>
                <c:pt idx="9">
                  <c:v>87.197010144153765</c:v>
                </c:pt>
                <c:pt idx="10">
                  <c:v>89.680279119432825</c:v>
                </c:pt>
                <c:pt idx="11">
                  <c:v>91.825823514073932</c:v>
                </c:pt>
                <c:pt idx="12">
                  <c:v>93.514446417263684</c:v>
                </c:pt>
                <c:pt idx="13">
                  <c:v>95.054073181936701</c:v>
                </c:pt>
                <c:pt idx="14">
                  <c:v>96.334943319385644</c:v>
                </c:pt>
                <c:pt idx="15">
                  <c:v>97.278833856889207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A2-4C4B-BCA1-089E807A9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6793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793532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'6月'!$F$1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'6月'!$B$2:$B$24</c:f>
              <c:strCache>
                <c:ptCount val="23"/>
                <c:pt idx="0">
                  <c:v>P610206</c:v>
                </c:pt>
                <c:pt idx="1">
                  <c:v>P645460</c:v>
                </c:pt>
                <c:pt idx="2">
                  <c:v>P272037</c:v>
                </c:pt>
                <c:pt idx="3">
                  <c:v>P272038</c:v>
                </c:pt>
                <c:pt idx="4">
                  <c:v>P272039</c:v>
                </c:pt>
                <c:pt idx="5">
                  <c:v>P322279</c:v>
                </c:pt>
                <c:pt idx="6">
                  <c:v>P329303</c:v>
                </c:pt>
                <c:pt idx="7">
                  <c:v>P645458</c:v>
                </c:pt>
                <c:pt idx="8">
                  <c:v>P645459</c:v>
                </c:pt>
                <c:pt idx="9">
                  <c:v>P521100</c:v>
                </c:pt>
                <c:pt idx="10">
                  <c:v>P210513</c:v>
                </c:pt>
                <c:pt idx="11">
                  <c:v>P520945</c:v>
                </c:pt>
                <c:pt idx="12">
                  <c:v>P542118</c:v>
                </c:pt>
                <c:pt idx="13">
                  <c:v>P013225-02</c:v>
                </c:pt>
                <c:pt idx="14">
                  <c:v>P322595</c:v>
                </c:pt>
                <c:pt idx="15">
                  <c:v>P322595</c:v>
                </c:pt>
                <c:pt idx="16">
                  <c:v>P322596</c:v>
                </c:pt>
                <c:pt idx="17">
                  <c:v>P511063</c:v>
                </c:pt>
                <c:pt idx="18">
                  <c:v>P322279</c:v>
                </c:pt>
                <c:pt idx="19">
                  <c:v>P322280</c:v>
                </c:pt>
                <c:pt idx="20">
                  <c:v>P322569</c:v>
                </c:pt>
                <c:pt idx="21">
                  <c:v>P013218</c:v>
                </c:pt>
                <c:pt idx="22">
                  <c:v>P013221-02</c:v>
                </c:pt>
              </c:strCache>
            </c:strRef>
          </c:cat>
          <c:val>
            <c:numRef>
              <c:f>'6月'!$F$2:$F$24</c:f>
              <c:numCache>
                <c:formatCode>General</c:formatCode>
                <c:ptCount val="23"/>
                <c:pt idx="0">
                  <c:v>1700</c:v>
                </c:pt>
                <c:pt idx="1">
                  <c:v>4500</c:v>
                </c:pt>
                <c:pt idx="2">
                  <c:v>44884</c:v>
                </c:pt>
                <c:pt idx="3">
                  <c:v>60561</c:v>
                </c:pt>
                <c:pt idx="4">
                  <c:v>77312</c:v>
                </c:pt>
                <c:pt idx="5">
                  <c:v>1700</c:v>
                </c:pt>
                <c:pt idx="6">
                  <c:v>8000</c:v>
                </c:pt>
                <c:pt idx="7">
                  <c:v>4000</c:v>
                </c:pt>
                <c:pt idx="8">
                  <c:v>4000</c:v>
                </c:pt>
                <c:pt idx="9">
                  <c:v>27294</c:v>
                </c:pt>
                <c:pt idx="10">
                  <c:v>2038</c:v>
                </c:pt>
                <c:pt idx="11">
                  <c:v>974</c:v>
                </c:pt>
                <c:pt idx="12">
                  <c:v>24600</c:v>
                </c:pt>
                <c:pt idx="13">
                  <c:v>12900</c:v>
                </c:pt>
                <c:pt idx="14">
                  <c:v>2800</c:v>
                </c:pt>
                <c:pt idx="15">
                  <c:v>4200</c:v>
                </c:pt>
                <c:pt idx="16">
                  <c:v>6880</c:v>
                </c:pt>
                <c:pt idx="17">
                  <c:v>15500</c:v>
                </c:pt>
                <c:pt idx="18">
                  <c:v>1700</c:v>
                </c:pt>
                <c:pt idx="19">
                  <c:v>5100</c:v>
                </c:pt>
                <c:pt idx="20">
                  <c:v>400</c:v>
                </c:pt>
                <c:pt idx="21">
                  <c:v>1290</c:v>
                </c:pt>
                <c:pt idx="22">
                  <c:v>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E-49F7-9E5A-A32D75A0F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7927120"/>
        <c:axId val="1"/>
      </c:barChart>
      <c:lineChart>
        <c:grouping val="standard"/>
        <c:varyColors val="0"/>
        <c:ser>
          <c:idx val="1"/>
          <c:order val="1"/>
          <c:tx>
            <c:strRef>
              <c:f>'6月'!$H$1</c:f>
              <c:strCache>
                <c:ptCount val="1"/>
                <c:pt idx="0">
                  <c:v>比例</c:v>
                </c:pt>
              </c:strCache>
            </c:strRef>
          </c:tx>
          <c:val>
            <c:numRef>
              <c:f>'6月'!$H$1:$H$23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AE-49F7-9E5A-A32D75A0F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6792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792712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legendEntry>
        <c:idx val="1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10580088517668"/>
          <c:y val="5.0503996549902445E-2"/>
          <c:w val="0.76726725397526285"/>
          <c:h val="0.737557329957997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'Q2 (4)'!$F$1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'Q2 (4)'!$B$2:$B$23</c:f>
              <c:strCache>
                <c:ptCount val="22"/>
                <c:pt idx="0">
                  <c:v>P270577</c:v>
                </c:pt>
                <c:pt idx="1">
                  <c:v>P541146</c:v>
                </c:pt>
                <c:pt idx="2">
                  <c:v>P272039</c:v>
                </c:pt>
                <c:pt idx="3">
                  <c:v>P290354-01</c:v>
                </c:pt>
                <c:pt idx="4">
                  <c:v>P272038</c:v>
                </c:pt>
                <c:pt idx="5">
                  <c:v>P272037</c:v>
                </c:pt>
                <c:pt idx="6">
                  <c:v>P013221-02</c:v>
                </c:pt>
                <c:pt idx="7">
                  <c:v>P542118</c:v>
                </c:pt>
                <c:pt idx="8">
                  <c:v>P272824-01</c:v>
                </c:pt>
                <c:pt idx="9">
                  <c:v>P521100</c:v>
                </c:pt>
                <c:pt idx="10">
                  <c:v>P328045</c:v>
                </c:pt>
                <c:pt idx="11">
                  <c:v>P291207-01</c:v>
                </c:pt>
                <c:pt idx="12">
                  <c:v>P520939</c:v>
                </c:pt>
                <c:pt idx="13">
                  <c:v>P511063</c:v>
                </c:pt>
                <c:pt idx="14">
                  <c:v>P625257-01</c:v>
                </c:pt>
                <c:pt idx="15">
                  <c:v>P013222-01</c:v>
                </c:pt>
                <c:pt idx="16">
                  <c:v>P013225-02</c:v>
                </c:pt>
                <c:pt idx="17">
                  <c:v>P511069-01</c:v>
                </c:pt>
                <c:pt idx="18">
                  <c:v>P533327</c:v>
                </c:pt>
                <c:pt idx="19">
                  <c:v>P542119</c:v>
                </c:pt>
                <c:pt idx="20">
                  <c:v>P809964</c:v>
                </c:pt>
                <c:pt idx="21">
                  <c:v>P641801</c:v>
                </c:pt>
              </c:strCache>
            </c:strRef>
          </c:cat>
          <c:val>
            <c:numRef>
              <c:f>'Q2 (4)'!$F$2:$F$23</c:f>
              <c:numCache>
                <c:formatCode>General</c:formatCode>
                <c:ptCount val="22"/>
                <c:pt idx="0">
                  <c:v>216000</c:v>
                </c:pt>
                <c:pt idx="1">
                  <c:v>79806</c:v>
                </c:pt>
                <c:pt idx="2">
                  <c:v>77312</c:v>
                </c:pt>
                <c:pt idx="3">
                  <c:v>71333</c:v>
                </c:pt>
                <c:pt idx="4">
                  <c:v>60561</c:v>
                </c:pt>
                <c:pt idx="5">
                  <c:v>44884</c:v>
                </c:pt>
                <c:pt idx="6">
                  <c:v>44000</c:v>
                </c:pt>
                <c:pt idx="7">
                  <c:v>36900</c:v>
                </c:pt>
                <c:pt idx="8">
                  <c:v>29500</c:v>
                </c:pt>
                <c:pt idx="9">
                  <c:v>27294</c:v>
                </c:pt>
                <c:pt idx="10">
                  <c:v>19888</c:v>
                </c:pt>
                <c:pt idx="11">
                  <c:v>18000</c:v>
                </c:pt>
                <c:pt idx="12" formatCode="_-* #,##0_-;\-* #,##0_-;_-* &quot;-&quot;??_-;_-@_-">
                  <c:v>15660</c:v>
                </c:pt>
                <c:pt idx="13">
                  <c:v>15500</c:v>
                </c:pt>
                <c:pt idx="14" formatCode="_-* #,##0_-;\-* #,##0_-;_-* &quot;-&quot;??_-;_-@_-">
                  <c:v>15000</c:v>
                </c:pt>
                <c:pt idx="15">
                  <c:v>14000</c:v>
                </c:pt>
                <c:pt idx="16">
                  <c:v>12900</c:v>
                </c:pt>
                <c:pt idx="17">
                  <c:v>12500</c:v>
                </c:pt>
                <c:pt idx="18">
                  <c:v>10800</c:v>
                </c:pt>
                <c:pt idx="19">
                  <c:v>10500</c:v>
                </c:pt>
                <c:pt idx="20" formatCode="_-* #,##0_-;\-* #,##0_-;_-* &quot;-&quot;??_-;_-@_-">
                  <c:v>9350</c:v>
                </c:pt>
                <c:pt idx="21">
                  <c:v>8640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9-4FEB-8293-009D0F991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4020792"/>
        <c:axId val="1"/>
      </c:barChart>
      <c:lineChart>
        <c:grouping val="standard"/>
        <c:varyColors val="0"/>
        <c:ser>
          <c:idx val="1"/>
          <c:order val="1"/>
          <c:tx>
            <c:strRef>
              <c:f>'Q2 (4)'!$H$1</c:f>
              <c:strCache>
                <c:ptCount val="1"/>
                <c:pt idx="0">
                  <c:v>百分比%</c:v>
                </c:pt>
              </c:strCache>
            </c:strRef>
          </c:tx>
          <c:val>
            <c:numRef>
              <c:f>'Q2 (4)'!$H$2:$H$23</c:f>
              <c:numCache>
                <c:formatCode>General</c:formatCode>
                <c:ptCount val="22"/>
                <c:pt idx="0">
                  <c:v>21.312746798647826</c:v>
                </c:pt>
                <c:pt idx="1">
                  <c:v>29.187214720003791</c:v>
                </c:pt>
                <c:pt idx="2">
                  <c:v>36.81559935193463</c:v>
                </c:pt>
                <c:pt idx="3">
                  <c:v>43.854035312064006</c:v>
                </c:pt>
                <c:pt idx="4">
                  <c:v>49.829596695734892</c:v>
                </c:pt>
                <c:pt idx="5">
                  <c:v>54.258306544394657</c:v>
                </c:pt>
                <c:pt idx="6">
                  <c:v>58.599792003378475</c:v>
                </c:pt>
                <c:pt idx="7">
                  <c:v>62.240719581480811</c:v>
                </c:pt>
                <c:pt idx="8">
                  <c:v>65.151488241481317</c:v>
                </c:pt>
                <c:pt idx="9">
                  <c:v>67.844590607788234</c:v>
                </c:pt>
                <c:pt idx="10">
                  <c:v>69.806942035248923</c:v>
                </c:pt>
                <c:pt idx="11">
                  <c:v>71.58300426846958</c:v>
                </c:pt>
                <c:pt idx="12">
                  <c:v>73.12817841137155</c:v>
                </c:pt>
                <c:pt idx="13">
                  <c:v>74.657565334422671</c:v>
                </c:pt>
                <c:pt idx="14">
                  <c:v>76.137617195439887</c:v>
                </c:pt>
                <c:pt idx="15">
                  <c:v>77.51899893238928</c:v>
                </c:pt>
                <c:pt idx="16">
                  <c:v>78.791843532864078</c:v>
                </c:pt>
                <c:pt idx="17">
                  <c:v>80.025220083711758</c:v>
                </c:pt>
                <c:pt idx="18">
                  <c:v>81.090857423644152</c:v>
                </c:pt>
                <c:pt idx="19">
                  <c:v>82.126893726356201</c:v>
                </c:pt>
                <c:pt idx="20">
                  <c:v>83.049459386390268</c:v>
                </c:pt>
                <c:pt idx="21">
                  <c:v>83.90196925833618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F9-4FEB-8293-009D0F991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74020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402079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88273767945483439"/>
          <c:y val="0.81245095525849964"/>
          <c:w val="0.10206304599610339"/>
          <c:h val="0.1119736312030763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397595004266255E-2"/>
          <c:y val="3.4825522931125584E-2"/>
          <c:w val="0.7035991429209969"/>
          <c:h val="0.721724785522473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 月'!$F$1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'7 月'!$B$2:$B$17</c:f>
              <c:strCache>
                <c:ptCount val="16"/>
                <c:pt idx="0">
                  <c:v>P329221</c:v>
                </c:pt>
                <c:pt idx="1">
                  <c:v>P100549-01</c:v>
                </c:pt>
                <c:pt idx="2">
                  <c:v>P542118</c:v>
                </c:pt>
                <c:pt idx="3">
                  <c:v>P210639</c:v>
                </c:pt>
                <c:pt idx="4">
                  <c:v>P809870</c:v>
                </c:pt>
                <c:pt idx="5">
                  <c:v>P809870</c:v>
                </c:pt>
                <c:pt idx="6">
                  <c:v>P272043</c:v>
                </c:pt>
                <c:pt idx="7">
                  <c:v>P210640</c:v>
                </c:pt>
                <c:pt idx="8">
                  <c:v>P322596</c:v>
                </c:pt>
                <c:pt idx="9">
                  <c:v>P645224</c:v>
                </c:pt>
                <c:pt idx="10">
                  <c:v>P327042</c:v>
                </c:pt>
                <c:pt idx="11">
                  <c:v>P327028</c:v>
                </c:pt>
                <c:pt idx="12">
                  <c:v>P322280</c:v>
                </c:pt>
                <c:pt idx="13">
                  <c:v>P322595</c:v>
                </c:pt>
                <c:pt idx="14">
                  <c:v>P322569</c:v>
                </c:pt>
                <c:pt idx="15">
                  <c:v>P240081-R</c:v>
                </c:pt>
              </c:strCache>
            </c:strRef>
          </c:cat>
          <c:val>
            <c:numRef>
              <c:f>'7 月'!$F$2:$F$17</c:f>
              <c:numCache>
                <c:formatCode>General</c:formatCode>
                <c:ptCount val="16"/>
                <c:pt idx="0">
                  <c:v>207000</c:v>
                </c:pt>
                <c:pt idx="1">
                  <c:v>49000</c:v>
                </c:pt>
                <c:pt idx="2">
                  <c:v>26339</c:v>
                </c:pt>
                <c:pt idx="3">
                  <c:v>22500</c:v>
                </c:pt>
                <c:pt idx="4">
                  <c:v>13600</c:v>
                </c:pt>
                <c:pt idx="5">
                  <c:v>13600</c:v>
                </c:pt>
                <c:pt idx="6">
                  <c:v>9750</c:v>
                </c:pt>
                <c:pt idx="7">
                  <c:v>8400</c:v>
                </c:pt>
                <c:pt idx="8">
                  <c:v>3440</c:v>
                </c:pt>
                <c:pt idx="9">
                  <c:v>3350</c:v>
                </c:pt>
                <c:pt idx="10">
                  <c:v>3060</c:v>
                </c:pt>
                <c:pt idx="11">
                  <c:v>2800</c:v>
                </c:pt>
                <c:pt idx="12">
                  <c:v>2550</c:v>
                </c:pt>
                <c:pt idx="13">
                  <c:v>1950</c:v>
                </c:pt>
                <c:pt idx="14">
                  <c:v>800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A-47F8-83E1-339BB2805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7925152"/>
        <c:axId val="1"/>
      </c:barChart>
      <c:lineChart>
        <c:grouping val="standard"/>
        <c:varyColors val="0"/>
        <c:ser>
          <c:idx val="1"/>
          <c:order val="1"/>
          <c:tx>
            <c:strRef>
              <c:f>'7 月'!$H$1</c:f>
              <c:strCache>
                <c:ptCount val="1"/>
                <c:pt idx="0">
                  <c:v>%</c:v>
                </c:pt>
              </c:strCache>
            </c:strRef>
          </c:tx>
          <c:val>
            <c:numRef>
              <c:f>'7 月'!$H$1:$H$17</c:f>
              <c:numCache>
                <c:formatCode>General</c:formatCode>
                <c:ptCount val="17"/>
                <c:pt idx="0" formatCode="0.00%">
                  <c:v>0</c:v>
                </c:pt>
                <c:pt idx="1">
                  <c:v>56.22876141892057</c:v>
                </c:pt>
                <c:pt idx="2">
                  <c:v>69.538951320017702</c:v>
                </c:pt>
                <c:pt idx="3">
                  <c:v>76.693585846650308</c:v>
                </c:pt>
                <c:pt idx="4">
                  <c:v>82.805407740011233</c:v>
                </c:pt>
                <c:pt idx="5">
                  <c:v>86.49966452888718</c:v>
                </c:pt>
                <c:pt idx="6">
                  <c:v>90.193921317763127</c:v>
                </c:pt>
                <c:pt idx="7">
                  <c:v>92.842377471552865</c:v>
                </c:pt>
                <c:pt idx="8">
                  <c:v>95.124124311740943</c:v>
                </c:pt>
                <c:pt idx="9">
                  <c:v>96.058553970103674</c:v>
                </c:pt>
                <c:pt idx="10">
                  <c:v>96.968536340892967</c:v>
                </c:pt>
                <c:pt idx="11">
                  <c:v>97.799744118390052</c:v>
                </c:pt>
                <c:pt idx="12">
                  <c:v>98.560326398452744</c:v>
                </c:pt>
                <c:pt idx="13">
                  <c:v>99.252999546366979</c:v>
                </c:pt>
                <c:pt idx="14">
                  <c:v>99.782690777124927</c:v>
                </c:pt>
                <c:pt idx="15">
                  <c:v>99.999999999999986</c:v>
                </c:pt>
                <c:pt idx="16">
                  <c:v>99.999999999999986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DA-47F8-83E1-339BB2805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6792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792515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legendEntry>
        <c:idx val="1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'8月'!$F$1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'8月'!$B$2:$B$28</c:f>
              <c:strCache>
                <c:ptCount val="27"/>
                <c:pt idx="0">
                  <c:v>P811664</c:v>
                </c:pt>
                <c:pt idx="1">
                  <c:v>P102016</c:v>
                </c:pt>
                <c:pt idx="2">
                  <c:v>P290372</c:v>
                </c:pt>
                <c:pt idx="3">
                  <c:v>P102018</c:v>
                </c:pt>
                <c:pt idx="4">
                  <c:v>P542118</c:v>
                </c:pt>
                <c:pt idx="5">
                  <c:v>P271272-01</c:v>
                </c:pt>
                <c:pt idx="6">
                  <c:v>P328045</c:v>
                </c:pt>
                <c:pt idx="7">
                  <c:v>P013222-01</c:v>
                </c:pt>
                <c:pt idx="8">
                  <c:v>P013225-02</c:v>
                </c:pt>
                <c:pt idx="9">
                  <c:v>P502052</c:v>
                </c:pt>
                <c:pt idx="10">
                  <c:v>P013221-02</c:v>
                </c:pt>
                <c:pt idx="11">
                  <c:v>P809964</c:v>
                </c:pt>
                <c:pt idx="12">
                  <c:v>P645379</c:v>
                </c:pt>
                <c:pt idx="13">
                  <c:v>P502053-01</c:v>
                </c:pt>
                <c:pt idx="14">
                  <c:v>P326201</c:v>
                </c:pt>
                <c:pt idx="15">
                  <c:v>P542119</c:v>
                </c:pt>
                <c:pt idx="16">
                  <c:v>P520325</c:v>
                </c:pt>
                <c:pt idx="17">
                  <c:v>P328235</c:v>
                </c:pt>
                <c:pt idx="18">
                  <c:v>P640376</c:v>
                </c:pt>
                <c:pt idx="19">
                  <c:v>P327028</c:v>
                </c:pt>
                <c:pt idx="20">
                  <c:v>P328076</c:v>
                </c:pt>
                <c:pt idx="21">
                  <c:v>P322596</c:v>
                </c:pt>
                <c:pt idx="22">
                  <c:v>P272033-01</c:v>
                </c:pt>
                <c:pt idx="23">
                  <c:v>P322595</c:v>
                </c:pt>
                <c:pt idx="24">
                  <c:v>P521079</c:v>
                </c:pt>
                <c:pt idx="25">
                  <c:v>P013218</c:v>
                </c:pt>
                <c:pt idx="26">
                  <c:v>P328394</c:v>
                </c:pt>
              </c:strCache>
            </c:strRef>
          </c:cat>
          <c:val>
            <c:numRef>
              <c:f>'8月'!$F$2:$F$28</c:f>
              <c:numCache>
                <c:formatCode>General</c:formatCode>
                <c:ptCount val="27"/>
                <c:pt idx="0">
                  <c:v>405000</c:v>
                </c:pt>
                <c:pt idx="1">
                  <c:v>194400</c:v>
                </c:pt>
                <c:pt idx="2">
                  <c:v>63500</c:v>
                </c:pt>
                <c:pt idx="3">
                  <c:v>38400</c:v>
                </c:pt>
                <c:pt idx="4">
                  <c:v>36900</c:v>
                </c:pt>
                <c:pt idx="5">
                  <c:v>18125</c:v>
                </c:pt>
                <c:pt idx="6">
                  <c:v>15822</c:v>
                </c:pt>
                <c:pt idx="7">
                  <c:v>14000</c:v>
                </c:pt>
                <c:pt idx="8">
                  <c:v>12900</c:v>
                </c:pt>
                <c:pt idx="9">
                  <c:v>12800</c:v>
                </c:pt>
                <c:pt idx="10">
                  <c:v>11000</c:v>
                </c:pt>
                <c:pt idx="11">
                  <c:v>9350</c:v>
                </c:pt>
                <c:pt idx="12">
                  <c:v>8600</c:v>
                </c:pt>
                <c:pt idx="13">
                  <c:v>8000</c:v>
                </c:pt>
                <c:pt idx="14">
                  <c:v>5800</c:v>
                </c:pt>
                <c:pt idx="15">
                  <c:v>5303</c:v>
                </c:pt>
                <c:pt idx="16">
                  <c:v>4700</c:v>
                </c:pt>
                <c:pt idx="17">
                  <c:v>4500</c:v>
                </c:pt>
                <c:pt idx="18">
                  <c:v>4450</c:v>
                </c:pt>
                <c:pt idx="19">
                  <c:v>4200</c:v>
                </c:pt>
                <c:pt idx="20">
                  <c:v>3928.4999999999995</c:v>
                </c:pt>
                <c:pt idx="21">
                  <c:v>3440</c:v>
                </c:pt>
                <c:pt idx="22">
                  <c:v>2970</c:v>
                </c:pt>
                <c:pt idx="23">
                  <c:v>2800</c:v>
                </c:pt>
                <c:pt idx="24">
                  <c:v>2800</c:v>
                </c:pt>
                <c:pt idx="25">
                  <c:v>2713</c:v>
                </c:pt>
                <c:pt idx="26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D-4AD6-8E32-DF663F48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844544"/>
        <c:axId val="1"/>
      </c:barChart>
      <c:lineChart>
        <c:grouping val="standard"/>
        <c:varyColors val="0"/>
        <c:ser>
          <c:idx val="1"/>
          <c:order val="1"/>
          <c:tx>
            <c:strRef>
              <c:f>'8月'!$H$1</c:f>
              <c:strCache>
                <c:ptCount val="1"/>
                <c:pt idx="0">
                  <c:v>比例</c:v>
                </c:pt>
              </c:strCache>
            </c:strRef>
          </c:tx>
          <c:val>
            <c:numRef>
              <c:f>'8月'!$H$2:$H$28</c:f>
              <c:numCache>
                <c:formatCode>General</c:formatCode>
                <c:ptCount val="27"/>
                <c:pt idx="0">
                  <c:v>44.628861429589158</c:v>
                </c:pt>
                <c:pt idx="1">
                  <c:v>66.050714915791957</c:v>
                </c:pt>
                <c:pt idx="2">
                  <c:v>73.048079609073227</c:v>
                </c:pt>
                <c:pt idx="3">
                  <c:v>77.27955684091576</c:v>
                </c:pt>
                <c:pt idx="4">
                  <c:v>81.345741993389439</c:v>
                </c:pt>
                <c:pt idx="5">
                  <c:v>83.343021285763029</c:v>
                </c:pt>
                <c:pt idx="6">
                  <c:v>85.086522138945639</c:v>
                </c:pt>
                <c:pt idx="7">
                  <c:v>86.629248213054893</c:v>
                </c:pt>
                <c:pt idx="8">
                  <c:v>88.050760095626998</c:v>
                </c:pt>
                <c:pt idx="9">
                  <c:v>89.461252506241181</c:v>
                </c:pt>
                <c:pt idx="10">
                  <c:v>90.673394421612741</c:v>
                </c:pt>
                <c:pt idx="11">
                  <c:v>91.703715049678564</c:v>
                </c:pt>
                <c:pt idx="12">
                  <c:v>92.651389638059968</c:v>
                </c:pt>
                <c:pt idx="13">
                  <c:v>93.532947394693821</c:v>
                </c:pt>
                <c:pt idx="14">
                  <c:v>94.172076768253376</c:v>
                </c:pt>
                <c:pt idx="15">
                  <c:v>94.75643936618205</c:v>
                </c:pt>
                <c:pt idx="16">
                  <c:v>95.274354548204442</c:v>
                </c:pt>
                <c:pt idx="17">
                  <c:v>95.770230786310989</c:v>
                </c:pt>
                <c:pt idx="18">
                  <c:v>96.260597288438575</c:v>
                </c:pt>
                <c:pt idx="19">
                  <c:v>96.723415110671354</c:v>
                </c:pt>
                <c:pt idx="20">
                  <c:v>97.156315066538369</c:v>
                </c:pt>
                <c:pt idx="21">
                  <c:v>97.535384901890922</c:v>
                </c:pt>
                <c:pt idx="22">
                  <c:v>97.862663219041238</c:v>
                </c:pt>
                <c:pt idx="23">
                  <c:v>98.171208433863086</c:v>
                </c:pt>
                <c:pt idx="24">
                  <c:v>98.479753648684934</c:v>
                </c:pt>
                <c:pt idx="25">
                  <c:v>98.778711922903398</c:v>
                </c:pt>
                <c:pt idx="26">
                  <c:v>99.054198721851478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4D-4AD6-8E32-DF663F48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1484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84454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'9月'!$F$1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'9月'!$B$2:$B$17</c:f>
              <c:strCache>
                <c:ptCount val="16"/>
                <c:pt idx="0">
                  <c:v>P625010</c:v>
                </c:pt>
                <c:pt idx="1">
                  <c:v>P626096</c:v>
                </c:pt>
                <c:pt idx="2">
                  <c:v>P240301</c:v>
                </c:pt>
                <c:pt idx="3">
                  <c:v>P290459</c:v>
                </c:pt>
                <c:pt idx="4">
                  <c:v>P610374</c:v>
                </c:pt>
                <c:pt idx="5">
                  <c:v>P502052</c:v>
                </c:pt>
                <c:pt idx="6">
                  <c:v>P502053-01</c:v>
                </c:pt>
                <c:pt idx="7">
                  <c:v>P322569</c:v>
                </c:pt>
                <c:pt idx="8">
                  <c:v>P103953-01</c:v>
                </c:pt>
                <c:pt idx="9">
                  <c:v>P103954-03</c:v>
                </c:pt>
                <c:pt idx="10">
                  <c:v>P328045</c:v>
                </c:pt>
                <c:pt idx="11">
                  <c:v>P610206</c:v>
                </c:pt>
                <c:pt idx="12">
                  <c:v>P510324</c:v>
                </c:pt>
                <c:pt idx="13">
                  <c:v>P240045</c:v>
                </c:pt>
                <c:pt idx="14">
                  <c:v>P240046</c:v>
                </c:pt>
                <c:pt idx="15">
                  <c:v>P511069-01</c:v>
                </c:pt>
              </c:strCache>
            </c:strRef>
          </c:cat>
          <c:val>
            <c:numRef>
              <c:f>'9月'!$F$2:$F$17</c:f>
              <c:numCache>
                <c:formatCode>General</c:formatCode>
                <c:ptCount val="16"/>
                <c:pt idx="0">
                  <c:v>4000</c:v>
                </c:pt>
                <c:pt idx="1">
                  <c:v>42176</c:v>
                </c:pt>
                <c:pt idx="2">
                  <c:v>45000</c:v>
                </c:pt>
                <c:pt idx="3">
                  <c:v>76000</c:v>
                </c:pt>
                <c:pt idx="4">
                  <c:v>3540</c:v>
                </c:pt>
                <c:pt idx="5">
                  <c:v>12800</c:v>
                </c:pt>
                <c:pt idx="6">
                  <c:v>10000</c:v>
                </c:pt>
                <c:pt idx="7">
                  <c:v>400</c:v>
                </c:pt>
                <c:pt idx="8">
                  <c:v>4400</c:v>
                </c:pt>
                <c:pt idx="9">
                  <c:v>12220</c:v>
                </c:pt>
                <c:pt idx="10">
                  <c:v>15821</c:v>
                </c:pt>
                <c:pt idx="11">
                  <c:v>1700</c:v>
                </c:pt>
                <c:pt idx="12">
                  <c:v>425</c:v>
                </c:pt>
                <c:pt idx="13">
                  <c:v>3619</c:v>
                </c:pt>
                <c:pt idx="14">
                  <c:v>6135</c:v>
                </c:pt>
                <c:pt idx="15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6-4C03-9F2D-B2C30A360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835360"/>
        <c:axId val="1"/>
      </c:barChart>
      <c:lineChart>
        <c:grouping val="standard"/>
        <c:varyColors val="0"/>
        <c:ser>
          <c:idx val="1"/>
          <c:order val="1"/>
          <c:tx>
            <c:strRef>
              <c:f>'9月'!$H$1</c:f>
              <c:strCache>
                <c:ptCount val="1"/>
                <c:pt idx="0">
                  <c:v>比例</c:v>
                </c:pt>
              </c:strCache>
            </c:strRef>
          </c:tx>
          <c:val>
            <c:numRef>
              <c:f>'9月'!$H$2:$H$17</c:f>
              <c:numCache>
                <c:formatCode>General</c:formatCode>
                <c:ptCount val="16"/>
                <c:pt idx="0">
                  <c:v>77.51937984496125</c:v>
                </c:pt>
                <c:pt idx="1">
                  <c:v>894.88372093023258</c:v>
                </c:pt>
                <c:pt idx="2">
                  <c:v>1766.9767441860465</c:v>
                </c:pt>
                <c:pt idx="3">
                  <c:v>3239.8449612403101</c:v>
                </c:pt>
                <c:pt idx="4">
                  <c:v>3308.4496124031007</c:v>
                </c:pt>
                <c:pt idx="5">
                  <c:v>3556.5116279069766</c:v>
                </c:pt>
                <c:pt idx="6">
                  <c:v>3750.3100775193798</c:v>
                </c:pt>
                <c:pt idx="7">
                  <c:v>3758.062015503876</c:v>
                </c:pt>
                <c:pt idx="8">
                  <c:v>3843.3333333333335</c:v>
                </c:pt>
                <c:pt idx="9">
                  <c:v>4080.1550387596899</c:v>
                </c:pt>
                <c:pt idx="10">
                  <c:v>4386.7635658914733</c:v>
                </c:pt>
                <c:pt idx="11">
                  <c:v>4419.709302325582</c:v>
                </c:pt>
                <c:pt idx="12">
                  <c:v>4427.9457364341088</c:v>
                </c:pt>
                <c:pt idx="13">
                  <c:v>4498.0813953488378</c:v>
                </c:pt>
                <c:pt idx="14">
                  <c:v>4616.9767441860467</c:v>
                </c:pt>
                <c:pt idx="15">
                  <c:v>4713.8759689922481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B6-4C03-9F2D-B2C30A360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1483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83536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20652504306123"/>
          <c:y val="5.8954567728841792E-2"/>
          <c:w val="0.75166197740368124"/>
          <c:h val="0.729437818346122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'Q3'!$F$1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'Q3'!$B$2:$B$19</c:f>
              <c:strCache>
                <c:ptCount val="18"/>
                <c:pt idx="0">
                  <c:v>P811664</c:v>
                </c:pt>
                <c:pt idx="1">
                  <c:v>P329221</c:v>
                </c:pt>
                <c:pt idx="2">
                  <c:v>P102016</c:v>
                </c:pt>
                <c:pt idx="3">
                  <c:v>P290459</c:v>
                </c:pt>
                <c:pt idx="4">
                  <c:v>P290372</c:v>
                </c:pt>
                <c:pt idx="5">
                  <c:v>P100549-01</c:v>
                </c:pt>
                <c:pt idx="6">
                  <c:v>P240301</c:v>
                </c:pt>
                <c:pt idx="7">
                  <c:v>P626096</c:v>
                </c:pt>
                <c:pt idx="8">
                  <c:v>P102018</c:v>
                </c:pt>
                <c:pt idx="9">
                  <c:v>P291207-01</c:v>
                </c:pt>
                <c:pt idx="10">
                  <c:v>P542118</c:v>
                </c:pt>
                <c:pt idx="11">
                  <c:v>P210639</c:v>
                </c:pt>
                <c:pt idx="12">
                  <c:v>P271272-01</c:v>
                </c:pt>
                <c:pt idx="13">
                  <c:v>P328045</c:v>
                </c:pt>
                <c:pt idx="14">
                  <c:v>P013222-01</c:v>
                </c:pt>
                <c:pt idx="15">
                  <c:v>P809870</c:v>
                </c:pt>
                <c:pt idx="16">
                  <c:v>P013225-02</c:v>
                </c:pt>
                <c:pt idx="17">
                  <c:v>P502052</c:v>
                </c:pt>
              </c:strCache>
            </c:strRef>
          </c:cat>
          <c:val>
            <c:numRef>
              <c:f>'Q3'!$F$2:$F$19</c:f>
              <c:numCache>
                <c:formatCode>General</c:formatCode>
                <c:ptCount val="18"/>
                <c:pt idx="0">
                  <c:v>405000</c:v>
                </c:pt>
                <c:pt idx="1">
                  <c:v>207000</c:v>
                </c:pt>
                <c:pt idx="2">
                  <c:v>194400</c:v>
                </c:pt>
                <c:pt idx="3">
                  <c:v>76000</c:v>
                </c:pt>
                <c:pt idx="4">
                  <c:v>63500</c:v>
                </c:pt>
                <c:pt idx="5">
                  <c:v>49000</c:v>
                </c:pt>
                <c:pt idx="6">
                  <c:v>45000</c:v>
                </c:pt>
                <c:pt idx="7">
                  <c:v>42176</c:v>
                </c:pt>
                <c:pt idx="8">
                  <c:v>38400</c:v>
                </c:pt>
                <c:pt idx="9">
                  <c:v>36000</c:v>
                </c:pt>
                <c:pt idx="10">
                  <c:v>24600</c:v>
                </c:pt>
                <c:pt idx="11">
                  <c:v>22500</c:v>
                </c:pt>
                <c:pt idx="12">
                  <c:v>18125</c:v>
                </c:pt>
                <c:pt idx="13">
                  <c:v>15821</c:v>
                </c:pt>
                <c:pt idx="14">
                  <c:v>14000</c:v>
                </c:pt>
                <c:pt idx="15">
                  <c:v>13600</c:v>
                </c:pt>
                <c:pt idx="16">
                  <c:v>12900</c:v>
                </c:pt>
                <c:pt idx="17">
                  <c:v>12800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19-4661-8461-EAF96AF23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5759520"/>
        <c:axId val="1"/>
      </c:barChart>
      <c:lineChart>
        <c:grouping val="standard"/>
        <c:varyColors val="0"/>
        <c:ser>
          <c:idx val="1"/>
          <c:order val="1"/>
          <c:tx>
            <c:strRef>
              <c:f>'Q3'!$H$1</c:f>
              <c:strCache>
                <c:ptCount val="1"/>
                <c:pt idx="0">
                  <c:v>百分比%</c:v>
                </c:pt>
              </c:strCache>
            </c:strRef>
          </c:tx>
          <c:val>
            <c:numRef>
              <c:f>'Q3'!$H$2:$H$19</c:f>
              <c:numCache>
                <c:formatCode>0.00%</c:formatCode>
                <c:ptCount val="18"/>
                <c:pt idx="0">
                  <c:v>0.27652204904886657</c:v>
                </c:pt>
                <c:pt idx="1">
                  <c:v>0.4178555407849539</c:v>
                </c:pt>
                <c:pt idx="2">
                  <c:v>0.55058612432840981</c:v>
                </c:pt>
                <c:pt idx="3">
                  <c:v>0.60247668168078972</c:v>
                </c:pt>
                <c:pt idx="4">
                  <c:v>0.64583260788968611</c:v>
                </c:pt>
                <c:pt idx="5">
                  <c:v>0.6792883619721416</c:v>
                </c:pt>
                <c:pt idx="6">
                  <c:v>0.71001303408868233</c:v>
                </c:pt>
                <c:pt idx="7">
                  <c:v>0.73880956233728723</c:v>
                </c:pt>
                <c:pt idx="8">
                  <c:v>0.76502794921006867</c:v>
                </c:pt>
                <c:pt idx="9">
                  <c:v>0.7896076869033013</c:v>
                </c:pt>
                <c:pt idx="10">
                  <c:v>0.8064038409936769</c:v>
                </c:pt>
                <c:pt idx="11">
                  <c:v>0.82176617705194732</c:v>
                </c:pt>
                <c:pt idx="12">
                  <c:v>0.8341413922099985</c:v>
                </c:pt>
                <c:pt idx="13">
                  <c:v>0.84494350415568276</c:v>
                </c:pt>
                <c:pt idx="14">
                  <c:v>0.85450229103638431</c:v>
                </c:pt>
                <c:pt idx="15">
                  <c:v>0.86378796972049443</c:v>
                </c:pt>
                <c:pt idx="16">
                  <c:v>0.87259570906056949</c:v>
                </c:pt>
                <c:pt idx="17">
                  <c:v>0.88133517135149664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19-4661-8461-EAF96AF23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58575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575952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8747036757391629"/>
          <c:y val="0.815780234453237"/>
          <c:w val="0.10047292033701261"/>
          <c:h val="0.1394149796113390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'10月'!$F$1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'10月'!$B$2:$B$10</c:f>
              <c:strCache>
                <c:ptCount val="9"/>
                <c:pt idx="0">
                  <c:v>P290372</c:v>
                </c:pt>
                <c:pt idx="1">
                  <c:v>P830152</c:v>
                </c:pt>
                <c:pt idx="2">
                  <c:v>P830152</c:v>
                </c:pt>
                <c:pt idx="3">
                  <c:v>P271290</c:v>
                </c:pt>
                <c:pt idx="4">
                  <c:v>P272824-02</c:v>
                </c:pt>
                <c:pt idx="5">
                  <c:v>P210034</c:v>
                </c:pt>
                <c:pt idx="6">
                  <c:v>P210034</c:v>
                </c:pt>
                <c:pt idx="7">
                  <c:v>P210304</c:v>
                </c:pt>
                <c:pt idx="8">
                  <c:v>P322569</c:v>
                </c:pt>
              </c:strCache>
            </c:strRef>
          </c:cat>
          <c:val>
            <c:numRef>
              <c:f>'10月'!$F$2:$F$10</c:f>
              <c:numCache>
                <c:formatCode>General</c:formatCode>
                <c:ptCount val="9"/>
                <c:pt idx="0">
                  <c:v>63500</c:v>
                </c:pt>
                <c:pt idx="1">
                  <c:v>25600</c:v>
                </c:pt>
                <c:pt idx="2">
                  <c:v>25600</c:v>
                </c:pt>
                <c:pt idx="3">
                  <c:v>18505</c:v>
                </c:pt>
                <c:pt idx="4">
                  <c:v>16000</c:v>
                </c:pt>
                <c:pt idx="5">
                  <c:v>9300</c:v>
                </c:pt>
                <c:pt idx="6">
                  <c:v>9300</c:v>
                </c:pt>
                <c:pt idx="7">
                  <c:v>2023</c:v>
                </c:pt>
                <c:pt idx="8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0-4FC3-9453-6E70D90F3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624416"/>
        <c:axId val="1"/>
      </c:barChart>
      <c:lineChart>
        <c:grouping val="standard"/>
        <c:varyColors val="0"/>
        <c:ser>
          <c:idx val="1"/>
          <c:order val="1"/>
          <c:tx>
            <c:strRef>
              <c:f>'10月'!$H$1</c:f>
              <c:strCache>
                <c:ptCount val="1"/>
                <c:pt idx="0">
                  <c:v>比例</c:v>
                </c:pt>
              </c:strCache>
            </c:strRef>
          </c:tx>
          <c:val>
            <c:numRef>
              <c:f>'10月'!$H$2:$H$10</c:f>
              <c:numCache>
                <c:formatCode>0.00%</c:formatCode>
                <c:ptCount val="9"/>
                <c:pt idx="0">
                  <c:v>0.37215462878308364</c:v>
                </c:pt>
                <c:pt idx="1">
                  <c:v>0.52218862085941342</c:v>
                </c:pt>
                <c:pt idx="2">
                  <c:v>0.67222261293574315</c:v>
                </c:pt>
                <c:pt idx="3">
                  <c:v>0.78067491853623072</c:v>
                </c:pt>
                <c:pt idx="4">
                  <c:v>0.8744461635839369</c:v>
                </c:pt>
                <c:pt idx="5">
                  <c:v>0.92895069976791611</c:v>
                </c:pt>
                <c:pt idx="6">
                  <c:v>0.98345523595189532</c:v>
                </c:pt>
                <c:pt idx="7">
                  <c:v>0.99531143774761466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10-4FC3-9453-6E70D90F3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7562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624416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'11月'!$F$1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'11月'!$B$2:$B$22</c:f>
              <c:strCache>
                <c:ptCount val="21"/>
                <c:pt idx="0">
                  <c:v>P542118</c:v>
                </c:pt>
                <c:pt idx="1">
                  <c:v>P328045</c:v>
                </c:pt>
                <c:pt idx="2">
                  <c:v>P540690-03</c:v>
                </c:pt>
                <c:pt idx="3">
                  <c:v>P260389-02</c:v>
                </c:pt>
                <c:pt idx="4">
                  <c:v>P013222-01</c:v>
                </c:pt>
                <c:pt idx="5">
                  <c:v>P542119</c:v>
                </c:pt>
                <c:pt idx="6">
                  <c:v>P013225-02</c:v>
                </c:pt>
                <c:pt idx="7">
                  <c:v>P645159</c:v>
                </c:pt>
                <c:pt idx="8">
                  <c:v>P809964</c:v>
                </c:pt>
                <c:pt idx="9">
                  <c:v>P645379</c:v>
                </c:pt>
                <c:pt idx="10">
                  <c:v>P013218</c:v>
                </c:pt>
                <c:pt idx="11">
                  <c:v>P645375</c:v>
                </c:pt>
                <c:pt idx="12">
                  <c:v>P326201</c:v>
                </c:pt>
                <c:pt idx="13">
                  <c:v>P328076</c:v>
                </c:pt>
                <c:pt idx="14">
                  <c:v>P322596</c:v>
                </c:pt>
                <c:pt idx="15">
                  <c:v>P327028</c:v>
                </c:pt>
                <c:pt idx="16">
                  <c:v>P329303</c:v>
                </c:pt>
                <c:pt idx="17">
                  <c:v>P283025</c:v>
                </c:pt>
                <c:pt idx="18">
                  <c:v>P327042</c:v>
                </c:pt>
                <c:pt idx="19">
                  <c:v>P642935</c:v>
                </c:pt>
                <c:pt idx="20">
                  <c:v>P322280</c:v>
                </c:pt>
              </c:strCache>
            </c:strRef>
          </c:cat>
          <c:val>
            <c:numRef>
              <c:f>'11月'!$F$2:$F$22</c:f>
              <c:numCache>
                <c:formatCode>General</c:formatCode>
                <c:ptCount val="21"/>
                <c:pt idx="0">
                  <c:v>24600</c:v>
                </c:pt>
                <c:pt idx="1">
                  <c:v>20955</c:v>
                </c:pt>
                <c:pt idx="2">
                  <c:v>19620</c:v>
                </c:pt>
                <c:pt idx="3">
                  <c:v>14440</c:v>
                </c:pt>
                <c:pt idx="4">
                  <c:v>14000</c:v>
                </c:pt>
                <c:pt idx="5">
                  <c:v>13125</c:v>
                </c:pt>
                <c:pt idx="6">
                  <c:v>12900</c:v>
                </c:pt>
                <c:pt idx="7">
                  <c:v>10000</c:v>
                </c:pt>
                <c:pt idx="8">
                  <c:v>9350</c:v>
                </c:pt>
                <c:pt idx="9">
                  <c:v>8600</c:v>
                </c:pt>
                <c:pt idx="10">
                  <c:v>6730</c:v>
                </c:pt>
                <c:pt idx="11">
                  <c:v>6200</c:v>
                </c:pt>
                <c:pt idx="12">
                  <c:v>5800</c:v>
                </c:pt>
                <c:pt idx="13">
                  <c:v>5741</c:v>
                </c:pt>
                <c:pt idx="14">
                  <c:v>5160</c:v>
                </c:pt>
                <c:pt idx="15">
                  <c:v>4230</c:v>
                </c:pt>
                <c:pt idx="16">
                  <c:v>4000</c:v>
                </c:pt>
                <c:pt idx="17">
                  <c:v>3600</c:v>
                </c:pt>
                <c:pt idx="18">
                  <c:v>3060</c:v>
                </c:pt>
                <c:pt idx="19">
                  <c:v>2756</c:v>
                </c:pt>
                <c:pt idx="20">
                  <c:v>2550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9-4DFC-87E1-CC7307627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649016"/>
        <c:axId val="1"/>
      </c:barChart>
      <c:lineChart>
        <c:grouping val="standard"/>
        <c:varyColors val="0"/>
        <c:ser>
          <c:idx val="1"/>
          <c:order val="1"/>
          <c:tx>
            <c:strRef>
              <c:f>'11月'!$H$1</c:f>
              <c:strCache>
                <c:ptCount val="1"/>
                <c:pt idx="0">
                  <c:v>百分比</c:v>
                </c:pt>
              </c:strCache>
            </c:strRef>
          </c:tx>
          <c:marker>
            <c:symbol val="none"/>
          </c:marker>
          <c:val>
            <c:numRef>
              <c:f>'11月'!$H$2:$H$22</c:f>
              <c:numCache>
                <c:formatCode>0.00%</c:formatCode>
                <c:ptCount val="21"/>
                <c:pt idx="0">
                  <c:v>0.11672210175699976</c:v>
                </c:pt>
                <c:pt idx="1">
                  <c:v>0.21614940429024895</c:v>
                </c:pt>
                <c:pt idx="2">
                  <c:v>0.30924239764278294</c:v>
                </c:pt>
                <c:pt idx="3">
                  <c:v>0.37775732241396492</c:v>
                </c:pt>
                <c:pt idx="4">
                  <c:v>0.44418453479599729</c:v>
                </c:pt>
                <c:pt idx="5">
                  <c:v>0.50646004640415265</c:v>
                </c:pt>
                <c:pt idx="6">
                  <c:v>0.56766797781331102</c:v>
                </c:pt>
                <c:pt idx="7">
                  <c:v>0.61511598665761991</c:v>
                </c:pt>
                <c:pt idx="8">
                  <c:v>0.65947987492704874</c:v>
                </c:pt>
                <c:pt idx="9">
                  <c:v>0.70028516253315432</c:v>
                </c:pt>
                <c:pt idx="10">
                  <c:v>0.73221767248537417</c:v>
                </c:pt>
                <c:pt idx="11">
                  <c:v>0.7616354379688457</c:v>
                </c:pt>
                <c:pt idx="12">
                  <c:v>0.78915528309854488</c:v>
                </c:pt>
                <c:pt idx="13">
                  <c:v>0.81639518497606256</c:v>
                </c:pt>
                <c:pt idx="14">
                  <c:v>0.84087835753972595</c:v>
                </c:pt>
                <c:pt idx="15">
                  <c:v>0.86094886528086856</c:v>
                </c:pt>
                <c:pt idx="16">
                  <c:v>0.87992806881859209</c:v>
                </c:pt>
                <c:pt idx="17">
                  <c:v>0.89700935200254328</c:v>
                </c:pt>
                <c:pt idx="18">
                  <c:v>0.91152844270890176</c:v>
                </c:pt>
                <c:pt idx="19">
                  <c:v>0.92460511394639333</c:v>
                </c:pt>
                <c:pt idx="20">
                  <c:v>0.93670435620169212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69-4DFC-87E1-CC7307627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75649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649016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'12月 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'12月 '!$B$2:$B$23</c:f>
              <c:strCache>
                <c:ptCount val="22"/>
                <c:pt idx="0">
                  <c:v>P811664</c:v>
                </c:pt>
                <c:pt idx="1">
                  <c:v>P013221-02</c:v>
                </c:pt>
                <c:pt idx="2">
                  <c:v>P521076-01</c:v>
                </c:pt>
                <c:pt idx="3">
                  <c:v>P281009</c:v>
                </c:pt>
                <c:pt idx="4">
                  <c:v>P502053</c:v>
                </c:pt>
                <c:pt idx="5">
                  <c:v>P080652</c:v>
                </c:pt>
                <c:pt idx="6">
                  <c:v>P013222-01</c:v>
                </c:pt>
                <c:pt idx="7">
                  <c:v>P013225-02</c:v>
                </c:pt>
                <c:pt idx="8">
                  <c:v>P260503-01</c:v>
                </c:pt>
                <c:pt idx="9">
                  <c:v>P260504-01</c:v>
                </c:pt>
                <c:pt idx="10">
                  <c:v>P281302</c:v>
                </c:pt>
                <c:pt idx="11">
                  <c:v>P511069-01</c:v>
                </c:pt>
                <c:pt idx="12">
                  <c:v>P502052</c:v>
                </c:pt>
                <c:pt idx="13">
                  <c:v>P210273</c:v>
                </c:pt>
                <c:pt idx="14">
                  <c:v>P322596</c:v>
                </c:pt>
                <c:pt idx="15">
                  <c:v>P322595</c:v>
                </c:pt>
                <c:pt idx="16">
                  <c:v>P322280</c:v>
                </c:pt>
                <c:pt idx="17">
                  <c:v>P281008</c:v>
                </c:pt>
                <c:pt idx="18">
                  <c:v>P322279</c:v>
                </c:pt>
                <c:pt idx="19">
                  <c:v>P329303</c:v>
                </c:pt>
                <c:pt idx="20">
                  <c:v>P322569</c:v>
                </c:pt>
                <c:pt idx="21">
                  <c:v>P820064</c:v>
                </c:pt>
              </c:strCache>
            </c:strRef>
          </c:cat>
          <c:val>
            <c:numRef>
              <c:f>'12月 '!$F$1:$F$23</c:f>
              <c:numCache>
                <c:formatCode>General</c:formatCode>
                <c:ptCount val="23"/>
                <c:pt idx="0">
                  <c:v>0</c:v>
                </c:pt>
                <c:pt idx="1">
                  <c:v>405000</c:v>
                </c:pt>
                <c:pt idx="2">
                  <c:v>22000</c:v>
                </c:pt>
                <c:pt idx="3">
                  <c:v>20550</c:v>
                </c:pt>
                <c:pt idx="4">
                  <c:v>20228</c:v>
                </c:pt>
                <c:pt idx="5">
                  <c:v>17000</c:v>
                </c:pt>
                <c:pt idx="6">
                  <c:v>16500</c:v>
                </c:pt>
                <c:pt idx="7">
                  <c:v>14000</c:v>
                </c:pt>
                <c:pt idx="8">
                  <c:v>12900</c:v>
                </c:pt>
                <c:pt idx="9">
                  <c:v>11500</c:v>
                </c:pt>
                <c:pt idx="10">
                  <c:v>11500</c:v>
                </c:pt>
                <c:pt idx="11">
                  <c:v>10067</c:v>
                </c:pt>
                <c:pt idx="12">
                  <c:v>7500</c:v>
                </c:pt>
                <c:pt idx="13">
                  <c:v>6400</c:v>
                </c:pt>
                <c:pt idx="14">
                  <c:v>3612</c:v>
                </c:pt>
                <c:pt idx="15">
                  <c:v>3440</c:v>
                </c:pt>
                <c:pt idx="16">
                  <c:v>2800</c:v>
                </c:pt>
                <c:pt idx="17">
                  <c:v>2550</c:v>
                </c:pt>
                <c:pt idx="18">
                  <c:v>2369</c:v>
                </c:pt>
                <c:pt idx="19">
                  <c:v>1700</c:v>
                </c:pt>
                <c:pt idx="20">
                  <c:v>1600</c:v>
                </c:pt>
                <c:pt idx="21">
                  <c:v>800</c:v>
                </c:pt>
                <c:pt idx="22">
                  <c:v>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1-4565-8FD7-452B22E0E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654264"/>
        <c:axId val="1"/>
      </c:barChart>
      <c:lineChart>
        <c:grouping val="standard"/>
        <c:varyColors val="0"/>
        <c:ser>
          <c:idx val="1"/>
          <c:order val="1"/>
          <c:tx>
            <c:strRef>
              <c:f>'12月 '!$H$1</c:f>
              <c:strCache>
                <c:ptCount val="1"/>
                <c:pt idx="0">
                  <c:v>百分比</c:v>
                </c:pt>
              </c:strCache>
            </c:strRef>
          </c:tx>
          <c:marker>
            <c:symbol val="none"/>
          </c:marker>
          <c:val>
            <c:numRef>
              <c:f>'12月 '!$H$2:$H$23</c:f>
              <c:numCache>
                <c:formatCode>0.0%</c:formatCode>
                <c:ptCount val="22"/>
                <c:pt idx="0">
                  <c:v>0.68110268001291574</c:v>
                </c:pt>
                <c:pt idx="1">
                  <c:v>0.7181008502852223</c:v>
                </c:pt>
                <c:pt idx="2">
                  <c:v>0.75266050478958135</c:v>
                </c:pt>
                <c:pt idx="3">
                  <c:v>0.78667864061995485</c:v>
                </c:pt>
                <c:pt idx="4">
                  <c:v>0.8152681358303735</c:v>
                </c:pt>
                <c:pt idx="5">
                  <c:v>0.84301676353460342</c:v>
                </c:pt>
                <c:pt idx="6">
                  <c:v>0.86656105370788938</c:v>
                </c:pt>
                <c:pt idx="7">
                  <c:v>0.88825543536756002</c:v>
                </c:pt>
                <c:pt idx="8">
                  <c:v>0.90759538800990203</c:v>
                </c:pt>
                <c:pt idx="9">
                  <c:v>0.92693534065224403</c:v>
                </c:pt>
                <c:pt idx="10">
                  <c:v>0.94386536702184898</c:v>
                </c:pt>
                <c:pt idx="11">
                  <c:v>0.95647837961468074</c:v>
                </c:pt>
                <c:pt idx="12">
                  <c:v>0.96724148369389717</c:v>
                </c:pt>
                <c:pt idx="13">
                  <c:v>0.973315910558605</c:v>
                </c:pt>
                <c:pt idx="14">
                  <c:v>0.97910107900118382</c:v>
                </c:pt>
                <c:pt idx="15">
                  <c:v>0.98380993703584096</c:v>
                </c:pt>
                <c:pt idx="16">
                  <c:v>0.98809836131740381</c:v>
                </c:pt>
                <c:pt idx="17">
                  <c:v>0.99208239156172628</c:v>
                </c:pt>
                <c:pt idx="18">
                  <c:v>0.9949413410827681</c:v>
                </c:pt>
                <c:pt idx="19">
                  <c:v>0.99763211710257227</c:v>
                </c:pt>
                <c:pt idx="20">
                  <c:v>0.9989775051124743</c:v>
                </c:pt>
                <c:pt idx="21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1-4565-8FD7-452B22E0E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75654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65426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09970702144749"/>
          <c:y val="5.8954643810571576E-2"/>
          <c:w val="0.75166197740368124"/>
          <c:h val="0.729437818346122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'Q4'!$F$1</c:f>
              <c:strCache>
                <c:ptCount val="1"/>
                <c:pt idx="0">
                  <c:v>金額</c:v>
                </c:pt>
              </c:strCache>
            </c:strRef>
          </c:tx>
          <c:invertIfNegative val="0"/>
          <c:cat>
            <c:strRef>
              <c:f>'Q4'!$B$3:$B$21</c:f>
              <c:strCache>
                <c:ptCount val="19"/>
                <c:pt idx="0">
                  <c:v>P290372</c:v>
                </c:pt>
                <c:pt idx="1">
                  <c:v>P013222-01</c:v>
                </c:pt>
                <c:pt idx="2">
                  <c:v>P013225-02</c:v>
                </c:pt>
                <c:pt idx="3">
                  <c:v>P830152</c:v>
                </c:pt>
                <c:pt idx="4">
                  <c:v>P542118</c:v>
                </c:pt>
                <c:pt idx="5">
                  <c:v>P013221-02</c:v>
                </c:pt>
                <c:pt idx="6">
                  <c:v>P328045</c:v>
                </c:pt>
                <c:pt idx="7">
                  <c:v>P521076-01</c:v>
                </c:pt>
                <c:pt idx="8">
                  <c:v>P281009</c:v>
                </c:pt>
                <c:pt idx="9">
                  <c:v>P540690-03</c:v>
                </c:pt>
                <c:pt idx="10">
                  <c:v>P271290</c:v>
                </c:pt>
                <c:pt idx="11">
                  <c:v>P502053</c:v>
                </c:pt>
                <c:pt idx="12">
                  <c:v>P080652</c:v>
                </c:pt>
                <c:pt idx="13">
                  <c:v>P272824-02</c:v>
                </c:pt>
                <c:pt idx="14">
                  <c:v>P260389-02</c:v>
                </c:pt>
                <c:pt idx="15">
                  <c:v>P542119</c:v>
                </c:pt>
                <c:pt idx="16">
                  <c:v>P260503-01</c:v>
                </c:pt>
                <c:pt idx="17">
                  <c:v>P260504-01</c:v>
                </c:pt>
                <c:pt idx="18">
                  <c:v>P281302</c:v>
                </c:pt>
              </c:strCache>
            </c:strRef>
          </c:cat>
          <c:val>
            <c:numRef>
              <c:f>'Q4'!$F$2:$F$21</c:f>
              <c:numCache>
                <c:formatCode>General</c:formatCode>
                <c:ptCount val="20"/>
                <c:pt idx="0">
                  <c:v>405000</c:v>
                </c:pt>
                <c:pt idx="1">
                  <c:v>63500</c:v>
                </c:pt>
                <c:pt idx="2">
                  <c:v>28000</c:v>
                </c:pt>
                <c:pt idx="3">
                  <c:v>25800</c:v>
                </c:pt>
                <c:pt idx="4">
                  <c:v>25600</c:v>
                </c:pt>
                <c:pt idx="5">
                  <c:v>24600</c:v>
                </c:pt>
                <c:pt idx="6">
                  <c:v>22000</c:v>
                </c:pt>
                <c:pt idx="7">
                  <c:v>20955</c:v>
                </c:pt>
                <c:pt idx="8">
                  <c:v>20550</c:v>
                </c:pt>
                <c:pt idx="9">
                  <c:v>20228</c:v>
                </c:pt>
                <c:pt idx="10">
                  <c:v>19620</c:v>
                </c:pt>
                <c:pt idx="11">
                  <c:v>18505</c:v>
                </c:pt>
                <c:pt idx="12">
                  <c:v>17000</c:v>
                </c:pt>
                <c:pt idx="13">
                  <c:v>16500</c:v>
                </c:pt>
                <c:pt idx="14">
                  <c:v>16000</c:v>
                </c:pt>
                <c:pt idx="15">
                  <c:v>14440</c:v>
                </c:pt>
                <c:pt idx="16">
                  <c:v>13125</c:v>
                </c:pt>
                <c:pt idx="17">
                  <c:v>11500</c:v>
                </c:pt>
                <c:pt idx="18">
                  <c:v>11500</c:v>
                </c:pt>
                <c:pt idx="19">
                  <c:v>10067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E-4E0F-9C26-76780D668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5749680"/>
        <c:axId val="1"/>
      </c:barChart>
      <c:lineChart>
        <c:grouping val="standard"/>
        <c:varyColors val="0"/>
        <c:ser>
          <c:idx val="1"/>
          <c:order val="1"/>
          <c:tx>
            <c:strRef>
              <c:f>'Q4'!$H$1</c:f>
              <c:strCache>
                <c:ptCount val="1"/>
                <c:pt idx="0">
                  <c:v>%</c:v>
                </c:pt>
              </c:strCache>
            </c:strRef>
          </c:tx>
          <c:val>
            <c:numRef>
              <c:f>'Q4'!$H$2:$H$21</c:f>
              <c:numCache>
                <c:formatCode>General</c:formatCode>
                <c:ptCount val="20"/>
                <c:pt idx="0">
                  <c:v>43.144361032013116</c:v>
                </c:pt>
                <c:pt idx="1">
                  <c:v>49.908970724686775</c:v>
                </c:pt>
                <c:pt idx="2">
                  <c:v>52.891790746653115</c:v>
                </c:pt>
                <c:pt idx="3">
                  <c:v>55.6402463383221</c:v>
                </c:pt>
                <c:pt idx="4">
                  <c:v>58.367396072691321</c:v>
                </c:pt>
                <c:pt idx="5">
                  <c:v>60.98801652056175</c:v>
                </c:pt>
                <c:pt idx="6">
                  <c:v>63.331660823535302</c:v>
                </c:pt>
                <c:pt idx="7">
                  <c:v>65.563982022117614</c:v>
                </c:pt>
                <c:pt idx="8">
                  <c:v>67.753158859667906</c:v>
                </c:pt>
                <c:pt idx="9">
                  <c:v>69.908033266965589</c:v>
                </c:pt>
                <c:pt idx="10">
                  <c:v>71.998137868072007</c:v>
                </c:pt>
                <c:pt idx="11">
                  <c:v>73.969462314732255</c:v>
                </c:pt>
                <c:pt idx="12">
                  <c:v>75.780460185211822</c:v>
                </c:pt>
                <c:pt idx="13">
                  <c:v>77.538193412441984</c:v>
                </c:pt>
                <c:pt idx="14">
                  <c:v>79.242661996422754</c:v>
                </c:pt>
                <c:pt idx="15">
                  <c:v>80.780944893465389</c:v>
                </c:pt>
                <c:pt idx="16">
                  <c:v>82.179141778762116</c:v>
                </c:pt>
                <c:pt idx="17">
                  <c:v>83.404228573498287</c:v>
                </c:pt>
                <c:pt idx="18">
                  <c:v>84.629315368234458</c:v>
                </c:pt>
                <c:pt idx="19">
                  <c:v>85.701745695417856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E-4E0F-9C26-76780D668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58574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574968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88747034280289427"/>
          <c:y val="0.815780234453237"/>
          <c:w val="0.10047291960845317"/>
          <c:h val="0.1394149796113390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20</xdr:row>
      <xdr:rowOff>100012</xdr:rowOff>
    </xdr:from>
    <xdr:to>
      <xdr:col>9</xdr:col>
      <xdr:colOff>438150</xdr:colOff>
      <xdr:row>44</xdr:row>
      <xdr:rowOff>185737</xdr:rowOff>
    </xdr:to>
    <xdr:graphicFrame macro="">
      <xdr:nvGraphicFramePr>
        <xdr:cNvPr id="12971237" name="Chart 13">
          <a:extLst>
            <a:ext uri="{FF2B5EF4-FFF2-40B4-BE49-F238E27FC236}">
              <a16:creationId xmlns:a16="http://schemas.microsoft.com/office/drawing/2014/main" id="{00000000-0008-0000-0000-0000E5ECC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640557</xdr:colOff>
      <xdr:row>20</xdr:row>
      <xdr:rowOff>92869</xdr:rowOff>
    </xdr:from>
    <xdr:to>
      <xdr:col>22</xdr:col>
      <xdr:colOff>211932</xdr:colOff>
      <xdr:row>44</xdr:row>
      <xdr:rowOff>83344</xdr:rowOff>
    </xdr:to>
    <xdr:graphicFrame macro="">
      <xdr:nvGraphicFramePr>
        <xdr:cNvPr id="12971238" name="Chart 15">
          <a:extLst>
            <a:ext uri="{FF2B5EF4-FFF2-40B4-BE49-F238E27FC236}">
              <a16:creationId xmlns:a16="http://schemas.microsoft.com/office/drawing/2014/main" id="{00000000-0008-0000-0000-0000E6ECC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266700</xdr:colOff>
      <xdr:row>48</xdr:row>
      <xdr:rowOff>9525</xdr:rowOff>
    </xdr:from>
    <xdr:to>
      <xdr:col>14</xdr:col>
      <xdr:colOff>533400</xdr:colOff>
      <xdr:row>71</xdr:row>
      <xdr:rowOff>171450</xdr:rowOff>
    </xdr:to>
    <xdr:graphicFrame macro="">
      <xdr:nvGraphicFramePr>
        <xdr:cNvPr id="12971239" name="圖表 1">
          <a:extLst>
            <a:ext uri="{FF2B5EF4-FFF2-40B4-BE49-F238E27FC236}">
              <a16:creationId xmlns:a16="http://schemas.microsoft.com/office/drawing/2014/main" id="{00000000-0008-0000-0000-0000E7ECC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142875</xdr:colOff>
      <xdr:row>65</xdr:row>
      <xdr:rowOff>123825</xdr:rowOff>
    </xdr:from>
    <xdr:to>
      <xdr:col>14</xdr:col>
      <xdr:colOff>238125</xdr:colOff>
      <xdr:row>87</xdr:row>
      <xdr:rowOff>171450</xdr:rowOff>
    </xdr:to>
    <xdr:graphicFrame macro="">
      <xdr:nvGraphicFramePr>
        <xdr:cNvPr id="12971240" name="圖表 1">
          <a:extLst>
            <a:ext uri="{FF2B5EF4-FFF2-40B4-BE49-F238E27FC236}">
              <a16:creationId xmlns:a16="http://schemas.microsoft.com/office/drawing/2014/main" id="{00000000-0008-0000-0000-0000E8ECC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465174</xdr:colOff>
      <xdr:row>5</xdr:row>
      <xdr:rowOff>206005</xdr:rowOff>
    </xdr:from>
    <xdr:to>
      <xdr:col>19</xdr:col>
      <xdr:colOff>476251</xdr:colOff>
      <xdr:row>30</xdr:row>
      <xdr:rowOff>121831</xdr:rowOff>
    </xdr:to>
    <xdr:graphicFrame macro="">
      <xdr:nvGraphicFramePr>
        <xdr:cNvPr id="2" name="圖表 2">
          <a:extLst>
            <a:ext uri="{FF2B5EF4-FFF2-40B4-BE49-F238E27FC236}">
              <a16:creationId xmlns:a16="http://schemas.microsoft.com/office/drawing/2014/main" id="{7F14169A-A0F7-45CB-82E7-96062BA1C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299042</xdr:colOff>
      <xdr:row>0</xdr:row>
      <xdr:rowOff>77528</xdr:rowOff>
    </xdr:from>
    <xdr:to>
      <xdr:col>13</xdr:col>
      <xdr:colOff>2085754</xdr:colOff>
      <xdr:row>25</xdr:row>
      <xdr:rowOff>44302</xdr:rowOff>
    </xdr:to>
    <xdr:graphicFrame macro="">
      <xdr:nvGraphicFramePr>
        <xdr:cNvPr id="1184234" name="圖表 2">
          <a:extLst>
            <a:ext uri="{FF2B5EF4-FFF2-40B4-BE49-F238E27FC236}">
              <a16:creationId xmlns:a16="http://schemas.microsoft.com/office/drawing/2014/main" id="{00000000-0008-0000-0400-0000EA111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304358</xdr:colOff>
      <xdr:row>2</xdr:row>
      <xdr:rowOff>30348</xdr:rowOff>
    </xdr:from>
    <xdr:to>
      <xdr:col>22</xdr:col>
      <xdr:colOff>606499</xdr:colOff>
      <xdr:row>15</xdr:row>
      <xdr:rowOff>30347</xdr:rowOff>
    </xdr:to>
    <xdr:graphicFrame macro="">
      <xdr:nvGraphicFramePr>
        <xdr:cNvPr id="13079605" name="圖表 2">
          <a:extLst>
            <a:ext uri="{FF2B5EF4-FFF2-40B4-BE49-F238E27FC236}">
              <a16:creationId xmlns:a16="http://schemas.microsoft.com/office/drawing/2014/main" id="{00000000-0008-0000-0500-00003594C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394447</xdr:colOff>
      <xdr:row>5</xdr:row>
      <xdr:rowOff>20732</xdr:rowOff>
    </xdr:from>
    <xdr:to>
      <xdr:col>14</xdr:col>
      <xdr:colOff>787214</xdr:colOff>
      <xdr:row>13</xdr:row>
      <xdr:rowOff>220757</xdr:rowOff>
    </xdr:to>
    <xdr:graphicFrame macro="">
      <xdr:nvGraphicFramePr>
        <xdr:cNvPr id="5010826" name="圖表 1">
          <a:extLst>
            <a:ext uri="{FF2B5EF4-FFF2-40B4-BE49-F238E27FC236}">
              <a16:creationId xmlns:a16="http://schemas.microsoft.com/office/drawing/2014/main" id="{00000000-0008-0000-0600-00008A754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21</xdr:row>
      <xdr:rowOff>66675</xdr:rowOff>
    </xdr:from>
    <xdr:to>
      <xdr:col>6</xdr:col>
      <xdr:colOff>105834</xdr:colOff>
      <xdr:row>40</xdr:row>
      <xdr:rowOff>142875</xdr:rowOff>
    </xdr:to>
    <xdr:graphicFrame macro="">
      <xdr:nvGraphicFramePr>
        <xdr:cNvPr id="1375704" name="圖表 1">
          <a:extLst>
            <a:ext uri="{FF2B5EF4-FFF2-40B4-BE49-F238E27FC236}">
              <a16:creationId xmlns:a16="http://schemas.microsoft.com/office/drawing/2014/main" id="{00000000-0008-0000-0700-0000D8FD1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583407</xdr:colOff>
      <xdr:row>10</xdr:row>
      <xdr:rowOff>166688</xdr:rowOff>
    </xdr:from>
    <xdr:to>
      <xdr:col>14</xdr:col>
      <xdr:colOff>3519488</xdr:colOff>
      <xdr:row>26</xdr:row>
      <xdr:rowOff>26194</xdr:rowOff>
    </xdr:to>
    <xdr:graphicFrame macro="">
      <xdr:nvGraphicFramePr>
        <xdr:cNvPr id="9811166" name="圖表 1">
          <a:extLst>
            <a:ext uri="{FF2B5EF4-FFF2-40B4-BE49-F238E27FC236}">
              <a16:creationId xmlns:a16="http://schemas.microsoft.com/office/drawing/2014/main" id="{00000000-0008-0000-0800-0000DEB49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2</xdr:row>
      <xdr:rowOff>147638</xdr:rowOff>
    </xdr:from>
    <xdr:to>
      <xdr:col>18</xdr:col>
      <xdr:colOff>600074</xdr:colOff>
      <xdr:row>23</xdr:row>
      <xdr:rowOff>9525</xdr:rowOff>
    </xdr:to>
    <xdr:graphicFrame macro="">
      <xdr:nvGraphicFramePr>
        <xdr:cNvPr id="9888985" name="圖表 1">
          <a:extLst>
            <a:ext uri="{FF2B5EF4-FFF2-40B4-BE49-F238E27FC236}">
              <a16:creationId xmlns:a16="http://schemas.microsoft.com/office/drawing/2014/main" id="{00000000-0008-0000-0900-0000D9E49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4</xdr:row>
      <xdr:rowOff>171450</xdr:rowOff>
    </xdr:from>
    <xdr:to>
      <xdr:col>22</xdr:col>
      <xdr:colOff>57150</xdr:colOff>
      <xdr:row>24</xdr:row>
      <xdr:rowOff>9525</xdr:rowOff>
    </xdr:to>
    <xdr:graphicFrame macro="">
      <xdr:nvGraphicFramePr>
        <xdr:cNvPr id="11940972" name="圖表 1">
          <a:extLst>
            <a:ext uri="{FF2B5EF4-FFF2-40B4-BE49-F238E27FC236}">
              <a16:creationId xmlns:a16="http://schemas.microsoft.com/office/drawing/2014/main" id="{00000000-0008-0000-0A00-00006C34B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</xdr:row>
      <xdr:rowOff>0</xdr:rowOff>
    </xdr:from>
    <xdr:to>
      <xdr:col>19</xdr:col>
      <xdr:colOff>76200</xdr:colOff>
      <xdr:row>16</xdr:row>
      <xdr:rowOff>104775</xdr:rowOff>
    </xdr:to>
    <xdr:graphicFrame macro="">
      <xdr:nvGraphicFramePr>
        <xdr:cNvPr id="13489186" name="圖表 1">
          <a:extLst>
            <a:ext uri="{FF2B5EF4-FFF2-40B4-BE49-F238E27FC236}">
              <a16:creationId xmlns:a16="http://schemas.microsoft.com/office/drawing/2014/main" id="{00000000-0008-0000-0D00-000022D4C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83344</xdr:colOff>
      <xdr:row>0</xdr:row>
      <xdr:rowOff>0</xdr:rowOff>
    </xdr:from>
    <xdr:to>
      <xdr:col>19</xdr:col>
      <xdr:colOff>381000</xdr:colOff>
      <xdr:row>28</xdr:row>
      <xdr:rowOff>0</xdr:rowOff>
    </xdr:to>
    <xdr:graphicFrame macro="">
      <xdr:nvGraphicFramePr>
        <xdr:cNvPr id="1636792" name="圖表 1">
          <a:extLst>
            <a:ext uri="{FF2B5EF4-FFF2-40B4-BE49-F238E27FC236}">
              <a16:creationId xmlns:a16="http://schemas.microsoft.com/office/drawing/2014/main" id="{00000000-0008-0000-0E00-0000B8F91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469106</xdr:colOff>
      <xdr:row>6</xdr:row>
      <xdr:rowOff>102393</xdr:rowOff>
    </xdr:from>
    <xdr:to>
      <xdr:col>14</xdr:col>
      <xdr:colOff>392906</xdr:colOff>
      <xdr:row>19</xdr:row>
      <xdr:rowOff>169068</xdr:rowOff>
    </xdr:to>
    <xdr:graphicFrame macro="">
      <xdr:nvGraphicFramePr>
        <xdr:cNvPr id="12208222" name="圖表 1">
          <a:extLst>
            <a:ext uri="{FF2B5EF4-FFF2-40B4-BE49-F238E27FC236}">
              <a16:creationId xmlns:a16="http://schemas.microsoft.com/office/drawing/2014/main" id="{00000000-0008-0000-0F00-00005E48B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19050</xdr:rowOff>
    </xdr:from>
    <xdr:to>
      <xdr:col>17</xdr:col>
      <xdr:colOff>323850</xdr:colOff>
      <xdr:row>19</xdr:row>
      <xdr:rowOff>0</xdr:rowOff>
    </xdr:to>
    <xdr:graphicFrame macro="">
      <xdr:nvGraphicFramePr>
        <xdr:cNvPr id="12300379" name="圖表 1">
          <a:extLst>
            <a:ext uri="{FF2B5EF4-FFF2-40B4-BE49-F238E27FC236}">
              <a16:creationId xmlns:a16="http://schemas.microsoft.com/office/drawing/2014/main" id="{00000000-0008-0000-1000-00005BB0B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3</xdr:row>
      <xdr:rowOff>28575</xdr:rowOff>
    </xdr:from>
    <xdr:to>
      <xdr:col>17</xdr:col>
      <xdr:colOff>647700</xdr:colOff>
      <xdr:row>23</xdr:row>
      <xdr:rowOff>31750</xdr:rowOff>
    </xdr:to>
    <xdr:graphicFrame macro="">
      <xdr:nvGraphicFramePr>
        <xdr:cNvPr id="2033059" name="圖表 1">
          <a:extLst>
            <a:ext uri="{FF2B5EF4-FFF2-40B4-BE49-F238E27FC236}">
              <a16:creationId xmlns:a16="http://schemas.microsoft.com/office/drawing/2014/main" id="{00000000-0008-0000-1100-0000A3051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0</xdr:row>
      <xdr:rowOff>76200</xdr:rowOff>
    </xdr:from>
    <xdr:to>
      <xdr:col>17</xdr:col>
      <xdr:colOff>485775</xdr:colOff>
      <xdr:row>14</xdr:row>
      <xdr:rowOff>95250</xdr:rowOff>
    </xdr:to>
    <xdr:graphicFrame macro="">
      <xdr:nvGraphicFramePr>
        <xdr:cNvPr id="2044318" name="圖表 1">
          <a:extLst>
            <a:ext uri="{FF2B5EF4-FFF2-40B4-BE49-F238E27FC236}">
              <a16:creationId xmlns:a16="http://schemas.microsoft.com/office/drawing/2014/main" id="{00000000-0008-0000-1200-00009E311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10</xdr:row>
      <xdr:rowOff>142875</xdr:rowOff>
    </xdr:from>
    <xdr:to>
      <xdr:col>18</xdr:col>
      <xdr:colOff>495300</xdr:colOff>
      <xdr:row>24</xdr:row>
      <xdr:rowOff>161925</xdr:rowOff>
    </xdr:to>
    <xdr:graphicFrame macro="">
      <xdr:nvGraphicFramePr>
        <xdr:cNvPr id="12629066" name="圖表 1">
          <a:extLst>
            <a:ext uri="{FF2B5EF4-FFF2-40B4-BE49-F238E27FC236}">
              <a16:creationId xmlns:a16="http://schemas.microsoft.com/office/drawing/2014/main" id="{00000000-0008-0000-1300-00004AB4C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19050</xdr:rowOff>
    </xdr:from>
    <xdr:to>
      <xdr:col>17</xdr:col>
      <xdr:colOff>323850</xdr:colOff>
      <xdr:row>20</xdr:row>
      <xdr:rowOff>0</xdr:rowOff>
    </xdr:to>
    <xdr:graphicFrame macro="">
      <xdr:nvGraphicFramePr>
        <xdr:cNvPr id="14135301" name="圖表 1">
          <a:extLst>
            <a:ext uri="{FF2B5EF4-FFF2-40B4-BE49-F238E27FC236}">
              <a16:creationId xmlns:a16="http://schemas.microsoft.com/office/drawing/2014/main" id="{00000000-0008-0000-1400-000005B0D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97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N20"/>
  <sheetViews>
    <sheetView zoomScale="90" zoomScaleNormal="90" workbookViewId="0">
      <selection activeCell="Q17" sqref="Q17"/>
    </sheetView>
  </sheetViews>
  <sheetFormatPr defaultRowHeight="16.5"/>
  <cols>
    <col min="1" max="1" width="3.375" style="1" customWidth="1"/>
    <col min="2" max="2" width="18.5" customWidth="1"/>
    <col min="3" max="3" width="42" customWidth="1"/>
    <col min="4" max="4" width="11" bestFit="1" customWidth="1"/>
    <col min="5" max="5" width="10.875" customWidth="1"/>
    <col min="6" max="6" width="10.125" customWidth="1"/>
    <col min="7" max="7" width="6.625" customWidth="1"/>
    <col min="9" max="9" width="7.75" customWidth="1"/>
    <col min="10" max="12" width="5.625" style="7" customWidth="1"/>
    <col min="13" max="13" width="6.125" style="8" customWidth="1"/>
    <col min="14" max="14" width="11" style="7" customWidth="1"/>
    <col min="15" max="15" width="10" customWidth="1"/>
    <col min="16" max="16" width="7.375" customWidth="1"/>
    <col min="17" max="17" width="12.375" customWidth="1"/>
    <col min="18" max="18" width="8" customWidth="1"/>
    <col min="20" max="20" width="9.5" customWidth="1"/>
    <col min="21" max="21" width="6.25" customWidth="1"/>
    <col min="22" max="23" width="7.125" customWidth="1"/>
    <col min="24" max="24" width="12" customWidth="1"/>
  </cols>
  <sheetData>
    <row r="1" spans="1:11">
      <c r="A1" s="11" t="s">
        <v>113</v>
      </c>
      <c r="B1" s="11" t="s">
        <v>17</v>
      </c>
      <c r="C1" s="11" t="s">
        <v>18</v>
      </c>
      <c r="D1" s="12" t="s">
        <v>31</v>
      </c>
      <c r="E1" s="13" t="s">
        <v>114</v>
      </c>
      <c r="F1" s="13" t="s">
        <v>115</v>
      </c>
      <c r="G1" s="14" t="s">
        <v>19</v>
      </c>
      <c r="H1" s="15" t="s">
        <v>20</v>
      </c>
      <c r="I1" s="15" t="s">
        <v>23</v>
      </c>
      <c r="J1" s="15" t="s">
        <v>21</v>
      </c>
      <c r="K1" s="15" t="s">
        <v>22</v>
      </c>
    </row>
    <row r="2" spans="1:11" ht="17.25">
      <c r="A2" s="16"/>
      <c r="B2" s="17" t="s">
        <v>116</v>
      </c>
      <c r="C2" s="17" t="s">
        <v>117</v>
      </c>
      <c r="D2" s="18">
        <v>50000</v>
      </c>
      <c r="E2" s="19">
        <v>7</v>
      </c>
      <c r="F2" s="20">
        <v>350000</v>
      </c>
      <c r="G2" s="16" t="s">
        <v>118</v>
      </c>
      <c r="H2" s="16"/>
      <c r="I2" s="16" t="s">
        <v>118</v>
      </c>
      <c r="J2" s="21">
        <v>0.42</v>
      </c>
      <c r="K2" s="22">
        <v>150000</v>
      </c>
    </row>
    <row r="3" spans="1:11" ht="17.25">
      <c r="A3" s="16"/>
      <c r="B3" s="17" t="s">
        <v>119</v>
      </c>
      <c r="C3" s="17" t="s">
        <v>120</v>
      </c>
      <c r="D3" s="23">
        <v>177213</v>
      </c>
      <c r="E3" s="19">
        <v>1</v>
      </c>
      <c r="F3" s="20">
        <v>177213</v>
      </c>
      <c r="G3" s="16" t="s">
        <v>118</v>
      </c>
      <c r="H3" s="16"/>
      <c r="I3" s="16"/>
      <c r="J3" s="21">
        <v>0.49</v>
      </c>
      <c r="K3" s="22">
        <v>90000</v>
      </c>
    </row>
    <row r="4" spans="1:11" ht="17.25">
      <c r="A4" s="24"/>
      <c r="B4" s="17"/>
      <c r="C4" s="17"/>
      <c r="D4" s="25"/>
      <c r="E4" s="19"/>
      <c r="F4" s="9"/>
      <c r="G4" s="24"/>
      <c r="H4" s="24"/>
      <c r="I4" s="24"/>
      <c r="J4" s="26"/>
      <c r="K4" s="27"/>
    </row>
    <row r="5" spans="1:11" ht="17.25">
      <c r="A5" s="24"/>
      <c r="B5" s="17"/>
      <c r="C5" s="17"/>
      <c r="D5" s="28"/>
      <c r="E5" s="19"/>
      <c r="F5" s="9"/>
      <c r="G5" s="24"/>
      <c r="H5" s="24"/>
      <c r="I5" s="29"/>
      <c r="J5" s="26"/>
      <c r="K5" s="30"/>
    </row>
    <row r="6" spans="1:11" ht="17.25">
      <c r="A6" s="24"/>
      <c r="B6" s="17"/>
      <c r="C6" s="17"/>
      <c r="D6" s="28"/>
      <c r="E6" s="19"/>
      <c r="F6" s="9"/>
      <c r="G6" s="24"/>
      <c r="H6" s="24"/>
      <c r="I6" s="24"/>
      <c r="J6" s="26"/>
      <c r="K6" s="30"/>
    </row>
    <row r="7" spans="1:11">
      <c r="A7" s="31"/>
      <c r="B7" s="32"/>
      <c r="C7" s="32"/>
      <c r="D7" s="4"/>
      <c r="E7" s="4"/>
      <c r="F7" s="4"/>
      <c r="G7" s="31"/>
      <c r="H7" s="31"/>
      <c r="I7" s="31"/>
      <c r="J7" s="26" t="str">
        <f>IF(D7="","",IF(H7&lt;&gt;"",((D7*#REF!)-(#REF!*#REF!))/(D7*#REF!),((K7-(D7*#REF!))/(D7*#REF!))))</f>
        <v/>
      </c>
      <c r="K7" s="33"/>
    </row>
    <row r="8" spans="1:11">
      <c r="A8" s="31"/>
      <c r="B8" s="32"/>
      <c r="C8" s="32"/>
      <c r="D8" s="4"/>
      <c r="E8" s="4"/>
      <c r="F8" s="4"/>
      <c r="G8" s="31"/>
      <c r="H8" s="31"/>
      <c r="I8" s="31"/>
      <c r="J8" s="26" t="str">
        <f>IF(D8="","",IF(H8&lt;&gt;"",((D8*#REF!)-(#REF!*#REF!))/(D8*#REF!),((K8-(D8*#REF!))/(D8*#REF!))))</f>
        <v/>
      </c>
      <c r="K8" s="33"/>
    </row>
    <row r="9" spans="1:11">
      <c r="A9" s="31"/>
      <c r="B9" s="32"/>
      <c r="C9" s="32"/>
      <c r="D9" s="4"/>
      <c r="E9" s="4"/>
      <c r="F9" s="4"/>
      <c r="G9" s="31"/>
      <c r="H9" s="31"/>
      <c r="I9" s="31"/>
      <c r="J9" s="26" t="str">
        <f>IF(D9="","",IF(H9&lt;&gt;"",((D9*#REF!)-(#REF!*#REF!))/(D9*#REF!),((K9-(D9*#REF!))/(D9*#REF!))))</f>
        <v/>
      </c>
      <c r="K9" s="33"/>
    </row>
    <row r="10" spans="1:11">
      <c r="A10" s="31"/>
      <c r="B10" s="32"/>
      <c r="C10" s="32"/>
      <c r="D10" s="4"/>
      <c r="E10" s="4"/>
      <c r="F10" s="4"/>
      <c r="G10" s="31"/>
      <c r="H10" s="31"/>
      <c r="I10" s="31"/>
      <c r="J10" s="26" t="str">
        <f>IF(D10="","",IF(H10&lt;&gt;"",((D10*#REF!)-(#REF!*#REF!))/(D10*#REF!),((K10-(D10*#REF!))/(D10*#REF!))))</f>
        <v/>
      </c>
      <c r="K10" s="33"/>
    </row>
    <row r="11" spans="1:11">
      <c r="A11" s="31"/>
      <c r="B11" s="34"/>
      <c r="C11" s="34"/>
      <c r="D11" s="4"/>
      <c r="E11" s="4"/>
      <c r="F11" s="4"/>
      <c r="G11" s="31"/>
      <c r="H11" s="31"/>
      <c r="I11" s="31"/>
      <c r="J11" s="26" t="str">
        <f>IF(D11="","",IF(H11&lt;&gt;"",((D11*#REF!)-(#REF!*#REF!))/(D11*#REF!),((K11-(D11*#REF!))/(D11*#REF!))))</f>
        <v/>
      </c>
      <c r="K11" s="33"/>
    </row>
    <row r="12" spans="1:11">
      <c r="A12" s="31"/>
      <c r="B12" s="35"/>
      <c r="C12" s="35"/>
      <c r="D12" s="4"/>
      <c r="E12" s="4"/>
      <c r="F12" s="4"/>
      <c r="G12" s="31"/>
      <c r="H12" s="31"/>
      <c r="I12" s="31"/>
      <c r="J12" s="26" t="str">
        <f>IF(D12="","",IF(H12&lt;&gt;"",((D12*#REF!)-(#REF!*#REF!))/(D12*#REF!),((K12-(D12*#REF!))/(D12*#REF!))))</f>
        <v/>
      </c>
      <c r="K12" s="33"/>
    </row>
    <row r="13" spans="1:11">
      <c r="A13" s="31"/>
      <c r="B13" s="35"/>
      <c r="C13" s="35"/>
      <c r="D13" s="4"/>
      <c r="E13" s="4"/>
      <c r="F13" s="4"/>
      <c r="G13" s="31"/>
      <c r="H13" s="31"/>
      <c r="I13" s="31"/>
      <c r="J13" s="26" t="str">
        <f>IF(D13="","",IF(H13&lt;&gt;"",((D13*#REF!)-(#REF!*#REF!))/(D13*#REF!),((K13-(D13*#REF!))/(D13*#REF!))))</f>
        <v/>
      </c>
      <c r="K13" s="33"/>
    </row>
    <row r="14" spans="1:11" ht="17.25" thickBot="1">
      <c r="A14" s="31"/>
      <c r="B14" s="36"/>
      <c r="C14" s="36"/>
      <c r="D14" s="4"/>
      <c r="E14" s="4"/>
      <c r="F14" s="4"/>
      <c r="G14" s="31"/>
      <c r="H14" s="31"/>
      <c r="I14" s="37"/>
      <c r="J14" s="26" t="str">
        <f>IF(D14="","",IF(H14&lt;&gt;"",((D14*#REF!)-(#REF!*#REF!))/(D14*#REF!),((K14-(D14*#REF!))/(D14*#REF!))))</f>
        <v/>
      </c>
      <c r="K14" s="38"/>
    </row>
    <row r="15" spans="1:11" ht="17.25" thickBot="1">
      <c r="A15" s="39"/>
      <c r="B15" s="40"/>
      <c r="C15" s="40"/>
      <c r="D15" s="5"/>
      <c r="E15" s="6"/>
      <c r="F15" s="6"/>
      <c r="G15" s="39"/>
      <c r="H15" s="39"/>
      <c r="I15" s="198" t="s">
        <v>121</v>
      </c>
      <c r="J15" s="199"/>
      <c r="K15" s="41">
        <f>SUM(K2:K14)</f>
        <v>240000</v>
      </c>
    </row>
    <row r="16" spans="1:11">
      <c r="A16" s="42"/>
      <c r="B16" s="43" t="s">
        <v>122</v>
      </c>
      <c r="C16" s="44"/>
      <c r="D16" s="45"/>
      <c r="E16" s="45"/>
      <c r="F16" s="45"/>
      <c r="G16" s="46"/>
      <c r="H16" s="46"/>
      <c r="I16" s="46"/>
      <c r="J16" s="47"/>
      <c r="K16" s="46"/>
    </row>
    <row r="17" spans="1:11">
      <c r="A17" s="42"/>
      <c r="B17" s="48" t="s">
        <v>123</v>
      </c>
      <c r="C17" s="49" t="s">
        <v>124</v>
      </c>
      <c r="D17" s="45"/>
      <c r="E17" s="45"/>
      <c r="F17" s="45"/>
      <c r="G17" s="46"/>
      <c r="H17" s="46"/>
      <c r="I17" s="46"/>
      <c r="J17" s="47"/>
      <c r="K17" s="46"/>
    </row>
    <row r="18" spans="1:11">
      <c r="A18" s="42"/>
      <c r="B18" s="50" t="s">
        <v>125</v>
      </c>
      <c r="C18" s="51" t="s">
        <v>126</v>
      </c>
      <c r="D18" s="45"/>
      <c r="E18" s="45"/>
      <c r="F18" s="45"/>
      <c r="G18" s="46"/>
      <c r="H18" s="46"/>
      <c r="I18" s="46"/>
      <c r="J18" s="47"/>
      <c r="K18" s="46"/>
    </row>
    <row r="19" spans="1:11">
      <c r="A19" s="42"/>
      <c r="B19" s="52" t="s">
        <v>127</v>
      </c>
      <c r="C19" s="51" t="s">
        <v>128</v>
      </c>
      <c r="D19" s="45"/>
      <c r="E19" s="45"/>
      <c r="F19" s="45"/>
      <c r="G19" s="46"/>
      <c r="H19" s="46"/>
      <c r="I19" s="46"/>
      <c r="J19" s="47"/>
      <c r="K19" s="46"/>
    </row>
    <row r="20" spans="1:11">
      <c r="A20" s="42"/>
      <c r="B20" s="53" t="s">
        <v>129</v>
      </c>
      <c r="C20" s="51" t="s">
        <v>130</v>
      </c>
      <c r="D20" s="45"/>
      <c r="E20" s="45"/>
      <c r="F20" s="45"/>
      <c r="G20" s="46"/>
      <c r="H20" s="46"/>
      <c r="I20" s="46"/>
      <c r="J20" s="47"/>
      <c r="K20" s="46"/>
    </row>
  </sheetData>
  <protectedRanges>
    <protectedRange password="DA37" sqref="J2:K14" name="範圍1_2" securityDescriptor="O:WDG:WDD:(A;;CC;;;S-1-5-21-1137583143-207010267-111258281-1390)"/>
  </protectedRanges>
  <mergeCells count="1">
    <mergeCell ref="I15:J15"/>
  </mergeCells>
  <phoneticPr fontId="1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E31"/>
  <sheetViews>
    <sheetView topLeftCell="B5" zoomScale="90" zoomScaleNormal="90" workbookViewId="0">
      <selection activeCell="X7" sqref="X7"/>
    </sheetView>
  </sheetViews>
  <sheetFormatPr defaultRowHeight="15.75"/>
  <cols>
    <col min="1" max="1" width="20" style="63" customWidth="1"/>
    <col min="2" max="3" width="10.875" style="71" bestFit="1" customWidth="1"/>
    <col min="4" max="7" width="15.125" style="63" bestFit="1" customWidth="1"/>
    <col min="8" max="8" width="7.875" style="71" bestFit="1" customWidth="1"/>
    <col min="9" max="9" width="9.875" style="63" customWidth="1"/>
    <col min="10" max="15" width="10.625" style="63" bestFit="1" customWidth="1"/>
    <col min="16" max="16" width="9.625" style="63" bestFit="1" customWidth="1"/>
    <col min="17" max="17" width="8.625" style="63" bestFit="1" customWidth="1"/>
    <col min="18" max="18" width="9.625" style="63" bestFit="1" customWidth="1"/>
    <col min="19" max="20" width="10.625" style="63" bestFit="1" customWidth="1"/>
    <col min="21" max="21" width="10.625" style="63" customWidth="1"/>
    <col min="22" max="25" width="9" style="63"/>
    <col min="26" max="26" width="14" style="63" customWidth="1"/>
    <col min="27" max="27" width="9" style="63"/>
    <col min="28" max="28" width="7.625" style="63" bestFit="1" customWidth="1"/>
    <col min="29" max="29" width="12.5" style="63" bestFit="1" customWidth="1"/>
    <col min="30" max="30" width="13.375" style="63" bestFit="1" customWidth="1"/>
    <col min="31" max="16384" width="9" style="63"/>
  </cols>
  <sheetData>
    <row r="1" spans="1:31" ht="18.75">
      <c r="A1" s="94"/>
      <c r="B1" s="95" t="s">
        <v>265</v>
      </c>
      <c r="C1" s="95" t="s">
        <v>464</v>
      </c>
      <c r="D1" s="95" t="s">
        <v>465</v>
      </c>
      <c r="E1" s="95" t="s">
        <v>466</v>
      </c>
      <c r="F1" s="95" t="s">
        <v>467</v>
      </c>
      <c r="G1" s="95" t="s">
        <v>468</v>
      </c>
      <c r="H1" s="103"/>
      <c r="I1" s="168" t="s">
        <v>1</v>
      </c>
      <c r="J1" s="168" t="s">
        <v>2</v>
      </c>
      <c r="K1" s="168" t="s">
        <v>3</v>
      </c>
      <c r="L1" s="168" t="s">
        <v>4</v>
      </c>
      <c r="M1" s="168" t="s">
        <v>5</v>
      </c>
      <c r="N1" s="168" t="s">
        <v>6</v>
      </c>
      <c r="O1" s="168" t="s">
        <v>7</v>
      </c>
      <c r="P1" s="168" t="s">
        <v>8</v>
      </c>
      <c r="Q1" s="168" t="s">
        <v>9</v>
      </c>
      <c r="R1" s="168" t="s">
        <v>10</v>
      </c>
      <c r="S1" s="168" t="s">
        <v>11</v>
      </c>
      <c r="T1" s="168" t="s">
        <v>32</v>
      </c>
      <c r="U1" s="169" t="s">
        <v>259</v>
      </c>
      <c r="V1" s="169" t="s">
        <v>260</v>
      </c>
      <c r="W1" s="169" t="s">
        <v>251</v>
      </c>
      <c r="X1" s="169" t="s">
        <v>262</v>
      </c>
      <c r="Y1" s="169" t="s">
        <v>266</v>
      </c>
      <c r="Z1" s="170"/>
    </row>
    <row r="2" spans="1:31" ht="18.75">
      <c r="A2" s="96" t="s">
        <v>12</v>
      </c>
      <c r="B2" s="97">
        <v>831.2</v>
      </c>
      <c r="C2" s="97">
        <f>SUM(I2:T2)/12</f>
        <v>728.2166666666667</v>
      </c>
      <c r="D2" s="97">
        <f>AVERAGE(I2:K2)</f>
        <v>587</v>
      </c>
      <c r="E2" s="97">
        <f>AVERAGE(L2:N2)</f>
        <v>711.33333333333337</v>
      </c>
      <c r="F2" s="97">
        <f>AVERAGE(O2:Q2)</f>
        <v>931.66666666666663</v>
      </c>
      <c r="G2" s="97">
        <f>AVERAGE(R2:T2)</f>
        <v>682.86666666666667</v>
      </c>
      <c r="H2" s="171">
        <f>SUM(D2:G2)/4</f>
        <v>728.2166666666667</v>
      </c>
      <c r="I2" s="172">
        <v>696</v>
      </c>
      <c r="J2" s="172">
        <v>517</v>
      </c>
      <c r="K2" s="172">
        <v>548</v>
      </c>
      <c r="L2" s="172">
        <v>568</v>
      </c>
      <c r="M2" s="172">
        <v>896</v>
      </c>
      <c r="N2" s="172">
        <v>670</v>
      </c>
      <c r="O2" s="172">
        <v>814</v>
      </c>
      <c r="P2" s="172">
        <v>1232</v>
      </c>
      <c r="Q2" s="172">
        <v>749</v>
      </c>
      <c r="R2" s="66">
        <v>567.6</v>
      </c>
      <c r="S2" s="172">
        <v>605</v>
      </c>
      <c r="T2" s="172">
        <v>876</v>
      </c>
      <c r="U2" s="171">
        <f>SUM(I2:K2)</f>
        <v>1761</v>
      </c>
      <c r="V2" s="173">
        <f>SUM(L2:N2)</f>
        <v>2134</v>
      </c>
      <c r="W2" s="116">
        <f>SUM(O2:Q2)</f>
        <v>2795</v>
      </c>
      <c r="X2" s="116">
        <f>SUM(R2:T2)</f>
        <v>2048.6</v>
      </c>
      <c r="Y2" s="173">
        <f>SUM(I2:T2)/12</f>
        <v>728.2166666666667</v>
      </c>
      <c r="Z2" s="170">
        <f>SUM(I2:T2)</f>
        <v>8738.6</v>
      </c>
      <c r="AA2" s="173"/>
      <c r="AB2" s="173">
        <f>SUM(O2:T2)</f>
        <v>4843.6000000000004</v>
      </c>
      <c r="AC2" s="173"/>
      <c r="AD2" s="173">
        <f>SUM(I2:K2)</f>
        <v>1761</v>
      </c>
    </row>
    <row r="3" spans="1:31" ht="18.75">
      <c r="A3" s="96" t="s">
        <v>33</v>
      </c>
      <c r="B3" s="97">
        <v>845.9</v>
      </c>
      <c r="C3" s="97">
        <f>SUM(I3:T3)/12</f>
        <v>768.33333333333337</v>
      </c>
      <c r="D3" s="97">
        <f>AVERAGE(I3:K3)</f>
        <v>758.43333333333339</v>
      </c>
      <c r="E3" s="97">
        <f>AVERAGE(L3:N3)</f>
        <v>871.06666666666672</v>
      </c>
      <c r="F3" s="97">
        <f>AVERAGE(O3:Q3)</f>
        <v>757.69999999999993</v>
      </c>
      <c r="G3" s="97">
        <f t="shared" ref="G3" si="0">AVERAGE(R3:T3)</f>
        <v>686.13333333333333</v>
      </c>
      <c r="H3" s="171">
        <f t="shared" ref="H3:H8" si="1">SUM(D3:G3)/4</f>
        <v>768.33333333333326</v>
      </c>
      <c r="I3" s="172">
        <v>736.6</v>
      </c>
      <c r="J3" s="159">
        <v>684.4</v>
      </c>
      <c r="K3" s="172">
        <v>854.3</v>
      </c>
      <c r="L3" s="172">
        <v>852.7</v>
      </c>
      <c r="M3" s="172">
        <v>923.1</v>
      </c>
      <c r="N3" s="172">
        <v>837.4</v>
      </c>
      <c r="O3" s="172">
        <v>818.2</v>
      </c>
      <c r="P3" s="172">
        <v>751.9</v>
      </c>
      <c r="Q3" s="172">
        <v>703</v>
      </c>
      <c r="R3" s="172">
        <v>702.1</v>
      </c>
      <c r="S3" s="172">
        <v>704.8</v>
      </c>
      <c r="T3" s="172">
        <v>651.5</v>
      </c>
      <c r="U3" s="171">
        <f>SUM(I3:T3)</f>
        <v>9220</v>
      </c>
      <c r="V3" s="173">
        <f>SUM(L3:N3)</f>
        <v>2613.2000000000003</v>
      </c>
      <c r="W3" s="116">
        <f>SUM(O3:Q3)</f>
        <v>2273.1</v>
      </c>
      <c r="X3" s="116">
        <f>SUM(R3:T3)</f>
        <v>2058.4</v>
      </c>
      <c r="Y3" s="173">
        <f>SUM(I3:T3)/12</f>
        <v>768.33333333333337</v>
      </c>
      <c r="Z3" s="170">
        <f>SUM(I3:T3)</f>
        <v>9220</v>
      </c>
      <c r="AB3" s="173">
        <f>SUM(O3:T3)</f>
        <v>4331.5</v>
      </c>
      <c r="AE3" s="176">
        <f>SUM(I3:S3)</f>
        <v>8568.5</v>
      </c>
    </row>
    <row r="4" spans="1:31" ht="18.75">
      <c r="A4" s="96" t="s">
        <v>13</v>
      </c>
      <c r="B4" s="98">
        <v>0.98</v>
      </c>
      <c r="C4" s="98">
        <v>0.9</v>
      </c>
      <c r="D4" s="98">
        <v>0.77</v>
      </c>
      <c r="E4" s="98">
        <v>0.82</v>
      </c>
      <c r="F4" s="98">
        <v>1.23</v>
      </c>
      <c r="G4" s="98">
        <v>1</v>
      </c>
      <c r="H4" s="171">
        <f t="shared" si="1"/>
        <v>0.95499999999999996</v>
      </c>
      <c r="I4" s="104">
        <v>0.95</v>
      </c>
      <c r="J4" s="104">
        <v>0.76</v>
      </c>
      <c r="K4" s="104">
        <v>0.64</v>
      </c>
      <c r="L4" s="104">
        <v>0.67</v>
      </c>
      <c r="M4" s="104">
        <v>0.97</v>
      </c>
      <c r="N4" s="104">
        <v>0.8</v>
      </c>
      <c r="O4" s="104">
        <v>0.99</v>
      </c>
      <c r="P4" s="104">
        <v>1.64</v>
      </c>
      <c r="Q4" s="104">
        <v>1.07</v>
      </c>
      <c r="R4" s="104">
        <v>0.81</v>
      </c>
      <c r="S4" s="104">
        <v>0.86</v>
      </c>
      <c r="T4" s="104">
        <v>1.3440000000000001</v>
      </c>
      <c r="U4" s="174">
        <f>U2/U3</f>
        <v>0.19099783080260305</v>
      </c>
      <c r="V4" s="174">
        <f>V2/V3</f>
        <v>0.81662329710699522</v>
      </c>
      <c r="W4" s="174">
        <f>W2/W3</f>
        <v>1.2295983458712771</v>
      </c>
      <c r="X4" s="174">
        <f>X2/X3</f>
        <v>0.99523902059852298</v>
      </c>
      <c r="Y4" s="63">
        <f>Y2/Y3</f>
        <v>0.94778741865509764</v>
      </c>
      <c r="Z4" s="170">
        <v>0.89</v>
      </c>
    </row>
    <row r="5" spans="1:31" ht="18.75">
      <c r="A5" s="96" t="s">
        <v>155</v>
      </c>
      <c r="B5" s="99">
        <v>1.1000000000000001</v>
      </c>
      <c r="C5" s="99">
        <v>1.1000000000000001</v>
      </c>
      <c r="D5" s="97">
        <v>1.1000000000000001</v>
      </c>
      <c r="E5" s="97">
        <v>1.1000000000000001</v>
      </c>
      <c r="F5" s="97">
        <v>1.1000000000000001</v>
      </c>
      <c r="G5" s="97">
        <v>1.1000000000000001</v>
      </c>
      <c r="H5" s="171">
        <f t="shared" si="1"/>
        <v>1.1000000000000001</v>
      </c>
      <c r="I5" s="172">
        <v>1.1000000000000001</v>
      </c>
      <c r="J5" s="172">
        <v>1.1000000000000001</v>
      </c>
      <c r="K5" s="172">
        <v>1.1000000000000001</v>
      </c>
      <c r="L5" s="172">
        <v>1.1000000000000001</v>
      </c>
      <c r="M5" s="172">
        <v>1.1000000000000001</v>
      </c>
      <c r="N5" s="172">
        <v>1.1000000000000001</v>
      </c>
      <c r="O5" s="172">
        <v>1.1000000000000001</v>
      </c>
      <c r="P5" s="172">
        <v>1.1000000000000001</v>
      </c>
      <c r="Q5" s="172">
        <v>1.1000000000000001</v>
      </c>
      <c r="R5" s="172">
        <v>1.1000000000000001</v>
      </c>
      <c r="S5" s="172">
        <v>1.1000000000000001</v>
      </c>
      <c r="T5" s="172">
        <v>1.1000000000000001</v>
      </c>
      <c r="U5" s="171"/>
    </row>
    <row r="6" spans="1:31" ht="9" customHeight="1">
      <c r="A6" s="100"/>
      <c r="B6" s="101"/>
      <c r="C6" s="101"/>
      <c r="D6" s="101"/>
      <c r="E6" s="102"/>
      <c r="F6" s="102"/>
      <c r="G6" s="102"/>
      <c r="H6" s="171"/>
      <c r="I6" s="103"/>
      <c r="J6" s="171"/>
      <c r="K6" s="171"/>
      <c r="L6" s="171"/>
      <c r="M6" s="175"/>
      <c r="N6" s="175"/>
      <c r="O6" s="171"/>
      <c r="P6" s="171"/>
      <c r="Q6" s="171"/>
      <c r="R6" s="171"/>
      <c r="S6" s="171"/>
      <c r="T6" s="171"/>
      <c r="U6" s="171"/>
    </row>
    <row r="7" spans="1:31" ht="18.75">
      <c r="A7" s="96" t="s">
        <v>35</v>
      </c>
      <c r="B7" s="97">
        <v>481.8</v>
      </c>
      <c r="C7" s="97">
        <f>SUM(I7:T7)/12</f>
        <v>382.05</v>
      </c>
      <c r="D7" s="97">
        <f>AVERAGE(I7:K7)</f>
        <v>322.83333333333331</v>
      </c>
      <c r="E7" s="97">
        <f>AVERAGE(L7:N7)</f>
        <v>337.8</v>
      </c>
      <c r="F7" s="97">
        <f>AVERAGE(O7:Q7)</f>
        <v>542.23333333333335</v>
      </c>
      <c r="G7" s="97">
        <f>AVERAGE(R7:T7)</f>
        <v>325.33333333333331</v>
      </c>
      <c r="H7" s="171">
        <f t="shared" si="1"/>
        <v>382.05</v>
      </c>
      <c r="I7" s="104">
        <v>371</v>
      </c>
      <c r="J7" s="104">
        <v>302.10000000000002</v>
      </c>
      <c r="K7" s="104">
        <v>295.39999999999998</v>
      </c>
      <c r="L7" s="104">
        <v>207.6</v>
      </c>
      <c r="M7" s="104">
        <v>402.7</v>
      </c>
      <c r="N7" s="104">
        <v>403.1</v>
      </c>
      <c r="O7" s="104">
        <v>374</v>
      </c>
      <c r="P7" s="104">
        <v>907.5</v>
      </c>
      <c r="Q7" s="104">
        <v>345.2</v>
      </c>
      <c r="R7" s="104">
        <v>170.6</v>
      </c>
      <c r="S7" s="104">
        <v>210.8</v>
      </c>
      <c r="T7" s="104">
        <v>594.6</v>
      </c>
      <c r="U7" s="171">
        <f>SUM(I7:K7)</f>
        <v>968.5</v>
      </c>
      <c r="V7" s="173">
        <f>SUM(L7:N7)</f>
        <v>1013.4</v>
      </c>
      <c r="W7" s="116">
        <f>SUM(O7:Q7)</f>
        <v>1626.7</v>
      </c>
      <c r="X7" s="116">
        <f>SUM(R7:T7)</f>
        <v>976</v>
      </c>
      <c r="Y7" s="173">
        <f>SUM(I7:T7)/12</f>
        <v>382.05</v>
      </c>
      <c r="Z7" s="170">
        <f>SUM(I7:T7)</f>
        <v>4584.6000000000004</v>
      </c>
      <c r="AA7" s="173"/>
      <c r="AB7" s="173">
        <f>SUM(O7:T7)</f>
        <v>2602.6999999999998</v>
      </c>
      <c r="AC7" s="173"/>
      <c r="AD7" s="173">
        <f>SUM(I7:K7)</f>
        <v>968.5</v>
      </c>
      <c r="AE7" s="176">
        <f>SUM(I7:S7)</f>
        <v>3990</v>
      </c>
    </row>
    <row r="8" spans="1:31" ht="18.75">
      <c r="A8" s="96" t="s">
        <v>36</v>
      </c>
      <c r="B8" s="98">
        <v>0.57999999999999996</v>
      </c>
      <c r="C8" s="98">
        <v>0.47</v>
      </c>
      <c r="D8" s="98">
        <v>0.43</v>
      </c>
      <c r="E8" s="98">
        <v>0.38</v>
      </c>
      <c r="F8" s="98">
        <v>0.72</v>
      </c>
      <c r="G8" s="98">
        <v>0.47</v>
      </c>
      <c r="H8" s="171">
        <f t="shared" si="1"/>
        <v>0.5</v>
      </c>
      <c r="I8" s="104">
        <v>0.5</v>
      </c>
      <c r="J8" s="104">
        <v>0.44</v>
      </c>
      <c r="K8" s="104">
        <v>0.35</v>
      </c>
      <c r="L8" s="104">
        <v>0.24</v>
      </c>
      <c r="M8" s="104">
        <v>0.44</v>
      </c>
      <c r="N8" s="104">
        <v>0.48</v>
      </c>
      <c r="O8" s="104">
        <v>0.46</v>
      </c>
      <c r="P8" s="104">
        <v>1.21</v>
      </c>
      <c r="Q8" s="104">
        <v>0.49</v>
      </c>
      <c r="R8" s="104">
        <v>0.24</v>
      </c>
      <c r="S8" s="104">
        <v>0.3</v>
      </c>
      <c r="T8" s="104">
        <v>0.91</v>
      </c>
      <c r="U8" s="174">
        <f>U7/U3</f>
        <v>0.10504338394793926</v>
      </c>
      <c r="V8" s="176">
        <v>0.53</v>
      </c>
      <c r="W8" s="174">
        <f>W7/W3</f>
        <v>0.71563063657560166</v>
      </c>
      <c r="X8" s="116">
        <v>0.47</v>
      </c>
      <c r="Y8" s="176">
        <f>Y7/Y3</f>
        <v>0.4972451193058568</v>
      </c>
      <c r="Z8" s="63">
        <f>Z7/Z3</f>
        <v>0.49724511930585685</v>
      </c>
    </row>
    <row r="9" spans="1:31" ht="19.5">
      <c r="A9" s="96" t="s">
        <v>37</v>
      </c>
      <c r="B9" s="98">
        <v>0.5</v>
      </c>
      <c r="C9" s="98">
        <v>0.5</v>
      </c>
      <c r="D9" s="98">
        <v>0.5</v>
      </c>
      <c r="E9" s="98">
        <v>0.5</v>
      </c>
      <c r="F9" s="98">
        <v>0.5</v>
      </c>
      <c r="G9" s="192">
        <v>0.5</v>
      </c>
      <c r="H9" s="177"/>
      <c r="I9" s="104">
        <v>0.5</v>
      </c>
      <c r="J9" s="104">
        <v>0.5</v>
      </c>
      <c r="K9" s="104">
        <v>0.5</v>
      </c>
      <c r="L9" s="104">
        <v>0.5</v>
      </c>
      <c r="M9" s="104">
        <v>0.5</v>
      </c>
      <c r="N9" s="104">
        <v>0.5</v>
      </c>
      <c r="O9" s="104">
        <v>0.5</v>
      </c>
      <c r="P9" s="104">
        <v>0.5</v>
      </c>
      <c r="Q9" s="104">
        <v>0.5</v>
      </c>
      <c r="R9" s="104">
        <v>0.5</v>
      </c>
      <c r="S9" s="104">
        <v>0.5</v>
      </c>
      <c r="T9" s="104">
        <v>0.5</v>
      </c>
      <c r="U9" s="174"/>
      <c r="X9" s="116">
        <f>SUM(R9:T9)</f>
        <v>1.5</v>
      </c>
    </row>
    <row r="10" spans="1:31" ht="18.75">
      <c r="G10" s="193"/>
      <c r="H10" s="63"/>
      <c r="I10" s="71"/>
      <c r="Q10" s="176">
        <f>SUM(O7:Q7)</f>
        <v>1626.7</v>
      </c>
      <c r="W10" s="63">
        <v>567.70000000000005</v>
      </c>
    </row>
    <row r="11" spans="1:31" ht="19.5">
      <c r="A11" s="178" t="s">
        <v>14</v>
      </c>
      <c r="B11" s="104"/>
      <c r="C11" s="104"/>
      <c r="D11" s="178"/>
      <c r="E11" s="178"/>
      <c r="F11" s="178"/>
      <c r="G11" s="194"/>
      <c r="H11" s="179"/>
      <c r="I11" s="172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1"/>
      <c r="Y11" s="63">
        <f>Y2/12</f>
        <v>60.684722222222227</v>
      </c>
      <c r="Z11" s="173"/>
    </row>
    <row r="12" spans="1:31" ht="19.5">
      <c r="A12" s="178" t="s">
        <v>15</v>
      </c>
      <c r="B12" s="104"/>
      <c r="C12" s="104"/>
      <c r="D12" s="182"/>
      <c r="E12" s="182"/>
      <c r="F12" s="182"/>
      <c r="G12" s="195"/>
      <c r="H12" s="179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78"/>
      <c r="U12" s="183"/>
      <c r="Y12" s="63">
        <f>Y7/12</f>
        <v>31.837500000000002</v>
      </c>
      <c r="Z12" s="176"/>
    </row>
    <row r="13" spans="1:31" ht="16.5">
      <c r="A13" s="178" t="s">
        <v>16</v>
      </c>
      <c r="B13" s="104"/>
      <c r="C13" s="104"/>
      <c r="D13" s="182"/>
      <c r="E13" s="182"/>
      <c r="F13" s="182"/>
      <c r="G13" s="182"/>
      <c r="H13" s="179"/>
      <c r="I13" s="104">
        <v>0.5</v>
      </c>
      <c r="J13" s="182">
        <v>0.5</v>
      </c>
      <c r="K13" s="182">
        <v>0.5</v>
      </c>
      <c r="L13" s="182">
        <v>0.5</v>
      </c>
      <c r="M13" s="182">
        <v>0.5</v>
      </c>
      <c r="N13" s="182">
        <v>0.5</v>
      </c>
      <c r="O13" s="182">
        <v>0.5</v>
      </c>
      <c r="P13" s="182">
        <v>0.5</v>
      </c>
      <c r="Q13" s="182">
        <v>0.5</v>
      </c>
      <c r="R13" s="182">
        <v>0.5</v>
      </c>
      <c r="S13" s="182">
        <v>0.5</v>
      </c>
      <c r="T13" s="182">
        <v>0.5</v>
      </c>
      <c r="U13" s="177"/>
    </row>
    <row r="14" spans="1:31">
      <c r="J14" s="173">
        <f>SUM(I3:K3)</f>
        <v>2275.3000000000002</v>
      </c>
      <c r="K14" s="116" t="b">
        <f>M18=SUM(I2:K2)</f>
        <v>0</v>
      </c>
      <c r="N14" s="116">
        <f>SUM(L2:N2)</f>
        <v>2134</v>
      </c>
    </row>
    <row r="15" spans="1:31">
      <c r="K15" s="176">
        <f>SUM(I7:K7)</f>
        <v>968.5</v>
      </c>
      <c r="N15" s="176" t="e" cm="1" vm="1">
        <f t="array" ref="N15">_FV(M40,"97")+P17=SUM(L7:N7)</f>
        <v>#VALUE!</v>
      </c>
      <c r="P15" s="173">
        <f>AVERAGE(L2:N2)</f>
        <v>711.33333333333337</v>
      </c>
      <c r="U15" s="173">
        <f>SUM(I2:N2)</f>
        <v>3895</v>
      </c>
      <c r="V15" s="176">
        <f>SUM(I7:N7)</f>
        <v>1981.9</v>
      </c>
    </row>
    <row r="16" spans="1:31">
      <c r="F16" s="63">
        <v>2536698</v>
      </c>
      <c r="N16" s="173">
        <f>SUM(L3:N3)</f>
        <v>2613.2000000000003</v>
      </c>
      <c r="P16" s="173">
        <f>AVERAGE(L3:N3)</f>
        <v>871.06666666666672</v>
      </c>
      <c r="U16" s="173">
        <f>SUM(I3:N3)</f>
        <v>4888.5</v>
      </c>
    </row>
    <row r="17" spans="12:31">
      <c r="L17" s="176">
        <f>SUM(I2:L2)</f>
        <v>2329</v>
      </c>
      <c r="N17" s="176">
        <f>SUM(L7:N7)</f>
        <v>1013.4</v>
      </c>
      <c r="P17" s="63">
        <f>P15/P16</f>
        <v>0.81662329710699522</v>
      </c>
      <c r="U17" s="63">
        <f>U15/U16</f>
        <v>0.79676792472128466</v>
      </c>
      <c r="V17" s="63">
        <f>V15/U16</f>
        <v>0.40542088575227575</v>
      </c>
      <c r="Z17" s="63" t="s">
        <v>255</v>
      </c>
    </row>
    <row r="18" spans="12:31">
      <c r="L18" s="173">
        <f>SUM(I3:L3)</f>
        <v>3128</v>
      </c>
      <c r="P18" s="176">
        <f>SUM(L7:N7)</f>
        <v>1013.4</v>
      </c>
    </row>
    <row r="19" spans="12:31">
      <c r="L19" s="176">
        <f>SUM(I7:L7)</f>
        <v>1176.0999999999999</v>
      </c>
      <c r="Y19" s="65" t="s">
        <v>258</v>
      </c>
      <c r="Z19" s="65" t="s">
        <v>257</v>
      </c>
      <c r="AA19" s="65" t="s">
        <v>256</v>
      </c>
      <c r="AC19" s="65" t="s">
        <v>264</v>
      </c>
      <c r="AD19" s="65" t="s">
        <v>257</v>
      </c>
      <c r="AE19" s="65" t="s">
        <v>256</v>
      </c>
    </row>
    <row r="20" spans="12:31">
      <c r="Y20" s="65" t="s">
        <v>259</v>
      </c>
      <c r="Z20" s="65">
        <v>3620.2</v>
      </c>
      <c r="AA20" s="65">
        <v>1.37</v>
      </c>
      <c r="AC20" s="65" t="s">
        <v>259</v>
      </c>
      <c r="AD20" s="93">
        <f>SUM(I7:K7)</f>
        <v>968.5</v>
      </c>
      <c r="AE20" s="105">
        <v>0.79</v>
      </c>
    </row>
    <row r="21" spans="12:31">
      <c r="Y21" s="65" t="s">
        <v>260</v>
      </c>
      <c r="Z21" s="65">
        <v>2395.1999999999998</v>
      </c>
      <c r="AA21" s="65">
        <v>0.86</v>
      </c>
      <c r="AC21" s="65" t="s">
        <v>260</v>
      </c>
      <c r="AD21" s="93">
        <f>SUM(L7:N7)</f>
        <v>1013.4</v>
      </c>
      <c r="AE21" s="65">
        <v>0.53</v>
      </c>
    </row>
    <row r="22" spans="12:31">
      <c r="Y22" s="65" t="s">
        <v>261</v>
      </c>
      <c r="Z22" s="65">
        <v>2188</v>
      </c>
      <c r="AA22" s="65">
        <v>0.8</v>
      </c>
      <c r="AC22" s="65" t="s">
        <v>261</v>
      </c>
      <c r="AD22" s="93">
        <f>SUM(O7:Q7)</f>
        <v>1626.7</v>
      </c>
      <c r="AE22" s="65">
        <v>0.45</v>
      </c>
    </row>
    <row r="23" spans="12:31">
      <c r="Y23" s="65" t="s">
        <v>262</v>
      </c>
      <c r="Z23" s="65">
        <v>1771</v>
      </c>
      <c r="AA23" s="65">
        <v>0.87</v>
      </c>
      <c r="AC23" s="65" t="s">
        <v>262</v>
      </c>
      <c r="AD23" s="93">
        <v>1022</v>
      </c>
      <c r="AE23" s="65">
        <v>0.5</v>
      </c>
    </row>
    <row r="24" spans="12:31">
      <c r="Y24" s="65" t="s">
        <v>263</v>
      </c>
      <c r="Z24" s="65">
        <f>AVERAGE(Z20:Z23)</f>
        <v>2493.6</v>
      </c>
      <c r="AA24" s="65">
        <v>0.98</v>
      </c>
      <c r="AC24" s="65" t="s">
        <v>263</v>
      </c>
      <c r="AD24" s="93">
        <f>AVERAGE(AD20:AD23)</f>
        <v>1157.6500000000001</v>
      </c>
      <c r="AE24" s="93">
        <f>AVERAGE(AE20:AE23)</f>
        <v>0.5675</v>
      </c>
    </row>
    <row r="28" spans="12:31">
      <c r="Z28" s="173">
        <f>SUM(I2:K2)</f>
        <v>1761</v>
      </c>
    </row>
    <row r="29" spans="12:31">
      <c r="Z29" s="173">
        <f>SUM(L2:N2)</f>
        <v>2134</v>
      </c>
    </row>
    <row r="30" spans="12:31">
      <c r="Z30" s="173">
        <f>SUM(O2:Q2)</f>
        <v>2795</v>
      </c>
    </row>
    <row r="31" spans="12:31">
      <c r="Z31" s="173">
        <f>SUM(R2:S2)</f>
        <v>1172.5999999999999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2BD0-9B11-4241-9EF9-D17D65FF4E20}">
  <sheetPr>
    <tabColor rgb="FFFF0000"/>
  </sheetPr>
  <dimension ref="A1:H28"/>
  <sheetViews>
    <sheetView zoomScale="86" zoomScaleNormal="86" workbookViewId="0">
      <pane ySplit="1" topLeftCell="A2" activePane="bottomLeft" state="frozen"/>
      <selection pane="bottomLeft" activeCell="A2" sqref="A2:G27"/>
    </sheetView>
  </sheetViews>
  <sheetFormatPr defaultRowHeight="15.75"/>
  <cols>
    <col min="1" max="1" width="11.5" bestFit="1" customWidth="1"/>
    <col min="2" max="2" width="13.25" bestFit="1" customWidth="1"/>
    <col min="3" max="3" width="56.25" bestFit="1" customWidth="1"/>
    <col min="4" max="4" width="10.5" style="1" customWidth="1"/>
    <col min="5" max="5" width="9.125" style="1" bestFit="1" customWidth="1"/>
    <col min="6" max="6" width="11" style="1" bestFit="1" customWidth="1"/>
    <col min="7" max="7" width="34.25" bestFit="1" customWidth="1"/>
    <col min="8" max="8" width="10" style="54" bestFit="1" customWidth="1"/>
  </cols>
  <sheetData>
    <row r="1" spans="1:8">
      <c r="A1" s="107" t="s">
        <v>24</v>
      </c>
      <c r="B1" s="107" t="s">
        <v>25</v>
      </c>
      <c r="C1" s="107" t="s">
        <v>26</v>
      </c>
      <c r="D1" s="107" t="s">
        <v>0</v>
      </c>
      <c r="E1" s="107" t="s">
        <v>27</v>
      </c>
      <c r="F1" s="107" t="s">
        <v>28</v>
      </c>
      <c r="G1" s="107" t="s">
        <v>29</v>
      </c>
      <c r="H1" s="112" t="s">
        <v>161</v>
      </c>
    </row>
    <row r="2" spans="1:8">
      <c r="A2" s="64">
        <v>45321.393506944441</v>
      </c>
      <c r="B2" s="65" t="s">
        <v>496</v>
      </c>
      <c r="C2" s="65" t="s">
        <v>497</v>
      </c>
      <c r="D2" s="65">
        <v>43805.5</v>
      </c>
      <c r="E2" s="65">
        <v>2</v>
      </c>
      <c r="F2" s="65">
        <v>87611</v>
      </c>
      <c r="G2" s="65" t="s">
        <v>34</v>
      </c>
      <c r="H2" s="111">
        <f>(F2/F28)*100</f>
        <v>23.616097902851905</v>
      </c>
    </row>
    <row r="3" spans="1:8">
      <c r="A3" s="64">
        <v>45321.393506944441</v>
      </c>
      <c r="B3" s="65" t="s">
        <v>498</v>
      </c>
      <c r="C3" s="65" t="s">
        <v>499</v>
      </c>
      <c r="D3" s="65">
        <v>42176</v>
      </c>
      <c r="E3" s="65">
        <v>1</v>
      </c>
      <c r="F3" s="65">
        <v>42176</v>
      </c>
      <c r="G3" s="65" t="s">
        <v>34</v>
      </c>
      <c r="H3" s="111">
        <f>(F3/F28*100+H2)</f>
        <v>34.984904846622456</v>
      </c>
    </row>
    <row r="4" spans="1:8">
      <c r="A4" s="64">
        <v>45316.442789351851</v>
      </c>
      <c r="B4" s="65" t="s">
        <v>70</v>
      </c>
      <c r="C4" s="65" t="s">
        <v>100</v>
      </c>
      <c r="D4" s="65">
        <v>12300</v>
      </c>
      <c r="E4" s="65">
        <v>3</v>
      </c>
      <c r="F4" s="65">
        <v>36900</v>
      </c>
      <c r="G4" s="65" t="s">
        <v>185</v>
      </c>
      <c r="H4" s="111">
        <f>(F4/F28)*100+H3</f>
        <v>44.931532697180437</v>
      </c>
    </row>
    <row r="5" spans="1:8">
      <c r="A5" s="64">
        <v>45301.720381944448</v>
      </c>
      <c r="B5" s="65" t="s">
        <v>469</v>
      </c>
      <c r="C5" s="65" t="s">
        <v>470</v>
      </c>
      <c r="D5" s="65">
        <v>26100</v>
      </c>
      <c r="E5" s="65">
        <v>1</v>
      </c>
      <c r="F5" s="65">
        <v>26100</v>
      </c>
      <c r="G5" s="65" t="s">
        <v>471</v>
      </c>
      <c r="H5" s="111">
        <f>(F5/F28)*100+H4</f>
        <v>51.966952396355595</v>
      </c>
    </row>
    <row r="6" spans="1:8">
      <c r="A6" s="64">
        <v>45316.442789351851</v>
      </c>
      <c r="B6" s="65" t="s">
        <v>428</v>
      </c>
      <c r="C6" s="65" t="s">
        <v>429</v>
      </c>
      <c r="D6" s="65">
        <v>24300</v>
      </c>
      <c r="E6" s="65">
        <v>1</v>
      </c>
      <c r="F6" s="65">
        <v>24300</v>
      </c>
      <c r="G6" s="65" t="s">
        <v>472</v>
      </c>
      <c r="H6" s="111">
        <f>(F6/F28)*100+H5</f>
        <v>58.517170736966946</v>
      </c>
    </row>
    <row r="7" spans="1:8">
      <c r="A7" s="64">
        <v>45314.553240740737</v>
      </c>
      <c r="B7" s="65" t="s">
        <v>136</v>
      </c>
      <c r="C7" s="65" t="s">
        <v>137</v>
      </c>
      <c r="D7" s="65">
        <v>18125</v>
      </c>
      <c r="E7" s="65">
        <v>1</v>
      </c>
      <c r="F7" s="65">
        <v>18125</v>
      </c>
      <c r="G7" s="65" t="s">
        <v>66</v>
      </c>
      <c r="H7" s="111">
        <f>(F7/F28)*100+H6</f>
        <v>63.402878861394136</v>
      </c>
    </row>
    <row r="8" spans="1:8">
      <c r="A8" s="64">
        <v>45301.720381944448</v>
      </c>
      <c r="B8" s="65" t="s">
        <v>473</v>
      </c>
      <c r="C8" s="65" t="s">
        <v>474</v>
      </c>
      <c r="D8" s="65">
        <v>17100</v>
      </c>
      <c r="E8" s="65">
        <v>1</v>
      </c>
      <c r="F8" s="65">
        <v>17100</v>
      </c>
      <c r="G8" s="65" t="s">
        <v>471</v>
      </c>
      <c r="H8" s="111">
        <f>(F8/F28)*100+H7</f>
        <v>68.01229176775027</v>
      </c>
    </row>
    <row r="9" spans="1:8">
      <c r="A9" s="64">
        <v>45301.720381944448</v>
      </c>
      <c r="B9" s="65" t="s">
        <v>475</v>
      </c>
      <c r="C9" s="65" t="s">
        <v>476</v>
      </c>
      <c r="D9" s="65">
        <v>16200</v>
      </c>
      <c r="E9" s="65">
        <v>1</v>
      </c>
      <c r="F9" s="65">
        <v>16200</v>
      </c>
      <c r="G9" s="65" t="s">
        <v>471</v>
      </c>
      <c r="H9" s="111">
        <f>(F9/F28)*100+H8</f>
        <v>72.379103994824504</v>
      </c>
    </row>
    <row r="10" spans="1:8">
      <c r="A10" s="64">
        <v>45301.718553240738</v>
      </c>
      <c r="B10" s="65" t="s">
        <v>477</v>
      </c>
      <c r="C10" s="64">
        <v>36895</v>
      </c>
      <c r="D10" s="65">
        <v>11803</v>
      </c>
      <c r="E10" s="65">
        <v>1</v>
      </c>
      <c r="F10" s="65">
        <v>11803</v>
      </c>
      <c r="G10" s="65" t="s">
        <v>478</v>
      </c>
      <c r="H10" s="111">
        <f>(F10/F28)*100+H9</f>
        <v>75.560677125451491</v>
      </c>
    </row>
    <row r="11" spans="1:8">
      <c r="A11" s="64">
        <v>45321.393506944441</v>
      </c>
      <c r="B11" s="65" t="s">
        <v>479</v>
      </c>
      <c r="C11" s="65" t="s">
        <v>480</v>
      </c>
      <c r="D11" s="65">
        <v>9350</v>
      </c>
      <c r="E11" s="65">
        <v>1</v>
      </c>
      <c r="F11" s="65">
        <v>9350</v>
      </c>
      <c r="G11" s="65" t="s">
        <v>34</v>
      </c>
      <c r="H11" s="111">
        <f>(F11/F28)*100+H10</f>
        <v>78.081028626880141</v>
      </c>
    </row>
    <row r="12" spans="1:8">
      <c r="A12" s="64">
        <v>45321.393506944441</v>
      </c>
      <c r="B12" s="65" t="s">
        <v>481</v>
      </c>
      <c r="C12" s="65" t="s">
        <v>482</v>
      </c>
      <c r="D12" s="65">
        <v>8600</v>
      </c>
      <c r="E12" s="65">
        <v>1</v>
      </c>
      <c r="F12" s="65">
        <v>8600</v>
      </c>
      <c r="G12" s="65" t="s">
        <v>34</v>
      </c>
      <c r="H12" s="111">
        <f>(F12/F28)*100+H11</f>
        <v>80.399212895573868</v>
      </c>
    </row>
    <row r="13" spans="1:8">
      <c r="A13" s="64">
        <v>45321.393506944441</v>
      </c>
      <c r="B13" s="65" t="s">
        <v>483</v>
      </c>
      <c r="C13" s="65" t="s">
        <v>484</v>
      </c>
      <c r="D13" s="65">
        <v>7220</v>
      </c>
      <c r="E13" s="65">
        <v>1</v>
      </c>
      <c r="F13" s="65">
        <v>7220</v>
      </c>
      <c r="G13" s="65" t="s">
        <v>34</v>
      </c>
      <c r="H13" s="111">
        <f>(F13/F28)*100+H12</f>
        <v>82.345409456035355</v>
      </c>
    </row>
    <row r="14" spans="1:8">
      <c r="A14" s="64">
        <v>45321.393506944441</v>
      </c>
      <c r="B14" s="65" t="s">
        <v>109</v>
      </c>
      <c r="C14" s="65" t="s">
        <v>110</v>
      </c>
      <c r="D14" s="65">
        <v>7020</v>
      </c>
      <c r="E14" s="65">
        <v>1</v>
      </c>
      <c r="F14" s="65">
        <v>7020</v>
      </c>
      <c r="G14" s="65" t="s">
        <v>34</v>
      </c>
      <c r="H14" s="111">
        <f>(F14/F28)*100+H13</f>
        <v>84.237694754434187</v>
      </c>
    </row>
    <row r="15" spans="1:8">
      <c r="A15" s="64">
        <v>45308.731076388889</v>
      </c>
      <c r="B15" s="65" t="s">
        <v>305</v>
      </c>
      <c r="C15" s="65" t="s">
        <v>306</v>
      </c>
      <c r="D15" s="65">
        <v>6897</v>
      </c>
      <c r="E15" s="65">
        <v>1</v>
      </c>
      <c r="F15" s="65">
        <v>6897</v>
      </c>
      <c r="G15" s="65" t="s">
        <v>485</v>
      </c>
      <c r="H15" s="111">
        <f>(F15/F28)*100+H14</f>
        <v>86.0968246266645</v>
      </c>
    </row>
    <row r="16" spans="1:8">
      <c r="A16" s="64">
        <v>45321.393506944441</v>
      </c>
      <c r="B16" s="65" t="s">
        <v>57</v>
      </c>
      <c r="C16" s="65" t="s">
        <v>58</v>
      </c>
      <c r="D16" s="65">
        <v>6540</v>
      </c>
      <c r="E16" s="65">
        <v>1</v>
      </c>
      <c r="F16" s="65">
        <v>6540</v>
      </c>
      <c r="G16" s="65" t="s">
        <v>34</v>
      </c>
      <c r="H16" s="111">
        <f>(F16/F28)*100+H15</f>
        <v>87.859722896112984</v>
      </c>
    </row>
    <row r="17" spans="1:8">
      <c r="A17" s="64">
        <v>45301.720381944448</v>
      </c>
      <c r="B17" s="65" t="s">
        <v>486</v>
      </c>
      <c r="C17" s="65" t="s">
        <v>487</v>
      </c>
      <c r="D17" s="65">
        <v>3240</v>
      </c>
      <c r="E17" s="65">
        <v>2</v>
      </c>
      <c r="F17" s="65">
        <v>6480</v>
      </c>
      <c r="G17" s="65" t="s">
        <v>471</v>
      </c>
      <c r="H17" s="111">
        <f>(F17/F28)*100+H16</f>
        <v>89.606447786942681</v>
      </c>
    </row>
    <row r="18" spans="1:8">
      <c r="A18" s="64">
        <v>45316.442789351851</v>
      </c>
      <c r="B18" s="65" t="s">
        <v>107</v>
      </c>
      <c r="C18" s="65" t="s">
        <v>108</v>
      </c>
      <c r="D18" s="65">
        <v>6200</v>
      </c>
      <c r="E18" s="65">
        <v>1</v>
      </c>
      <c r="F18" s="65">
        <v>6200</v>
      </c>
      <c r="G18" s="65" t="s">
        <v>165</v>
      </c>
      <c r="H18" s="111">
        <f>(F18/F28)*100+H17</f>
        <v>91.277696910884671</v>
      </c>
    </row>
    <row r="19" spans="1:8">
      <c r="A19" s="64">
        <v>45321.393506944441</v>
      </c>
      <c r="B19" s="65" t="s">
        <v>488</v>
      </c>
      <c r="C19" s="65" t="s">
        <v>489</v>
      </c>
      <c r="D19" s="65">
        <v>3000</v>
      </c>
      <c r="E19" s="65">
        <v>2</v>
      </c>
      <c r="F19" s="65">
        <v>6000</v>
      </c>
      <c r="G19" s="65" t="s">
        <v>34</v>
      </c>
      <c r="H19" s="111">
        <f>(F19/F28)*100+H18</f>
        <v>92.895034772764021</v>
      </c>
    </row>
    <row r="20" spans="1:8">
      <c r="A20" s="64">
        <v>45322.383483796293</v>
      </c>
      <c r="B20" s="65" t="s">
        <v>490</v>
      </c>
      <c r="C20" s="65" t="s">
        <v>491</v>
      </c>
      <c r="D20" s="65">
        <v>5500</v>
      </c>
      <c r="E20" s="65">
        <v>1</v>
      </c>
      <c r="F20" s="65">
        <v>5500</v>
      </c>
      <c r="G20" s="65" t="s">
        <v>492</v>
      </c>
      <c r="H20" s="111">
        <f>(F20/F28)*100+H19</f>
        <v>94.37759447948676</v>
      </c>
    </row>
    <row r="21" spans="1:8">
      <c r="A21" s="64">
        <v>45301.720381944448</v>
      </c>
      <c r="B21" s="65" t="s">
        <v>493</v>
      </c>
      <c r="C21" s="65" t="s">
        <v>494</v>
      </c>
      <c r="D21" s="65">
        <v>5040</v>
      </c>
      <c r="E21" s="65">
        <v>1</v>
      </c>
      <c r="F21" s="65">
        <v>5040</v>
      </c>
      <c r="G21" s="65" t="s">
        <v>471</v>
      </c>
      <c r="H21" s="111">
        <f>(F21/F28)*100+H20</f>
        <v>95.736158283465414</v>
      </c>
    </row>
    <row r="22" spans="1:8">
      <c r="A22" s="64">
        <v>45321.393506944441</v>
      </c>
      <c r="B22" s="65" t="s">
        <v>71</v>
      </c>
      <c r="C22" s="65" t="s">
        <v>72</v>
      </c>
      <c r="D22" s="65">
        <v>2500</v>
      </c>
      <c r="E22" s="65">
        <v>2</v>
      </c>
      <c r="F22" s="65">
        <v>5000</v>
      </c>
      <c r="G22" s="65" t="s">
        <v>34</v>
      </c>
      <c r="H22" s="111">
        <f>(F22/F28)*100+H21</f>
        <v>97.083939835031543</v>
      </c>
    </row>
    <row r="23" spans="1:8">
      <c r="A23" s="64">
        <v>45321.393506944441</v>
      </c>
      <c r="B23" s="65" t="s">
        <v>144</v>
      </c>
      <c r="C23" s="65" t="s">
        <v>145</v>
      </c>
      <c r="D23" s="65">
        <v>2000</v>
      </c>
      <c r="E23" s="65">
        <v>2</v>
      </c>
      <c r="F23" s="65">
        <v>4000</v>
      </c>
      <c r="G23" s="65" t="s">
        <v>34</v>
      </c>
      <c r="H23" s="111">
        <f>(F23/F28)*100+H22</f>
        <v>98.162165076284438</v>
      </c>
    </row>
    <row r="24" spans="1:8">
      <c r="A24" s="64">
        <v>45299.670717592591</v>
      </c>
      <c r="B24" s="65" t="s">
        <v>84</v>
      </c>
      <c r="C24" s="65" t="s">
        <v>85</v>
      </c>
      <c r="D24" s="65">
        <v>172</v>
      </c>
      <c r="E24" s="65">
        <v>15</v>
      </c>
      <c r="F24" s="65">
        <v>2580</v>
      </c>
      <c r="G24" s="65" t="s">
        <v>34</v>
      </c>
      <c r="H24" s="111">
        <f>(F24/F28)*100+H23</f>
        <v>98.857620356892554</v>
      </c>
    </row>
    <row r="25" spans="1:8">
      <c r="A25" s="64">
        <v>45321.393506944441</v>
      </c>
      <c r="B25" s="65" t="s">
        <v>90</v>
      </c>
      <c r="C25" s="65" t="s">
        <v>91</v>
      </c>
      <c r="D25" s="65">
        <v>1878</v>
      </c>
      <c r="E25" s="65">
        <v>1</v>
      </c>
      <c r="F25" s="65">
        <v>1878</v>
      </c>
      <c r="G25" s="65" t="s">
        <v>34</v>
      </c>
      <c r="H25" s="111">
        <f>(F25/F28)*100+H24</f>
        <v>99.363847107660789</v>
      </c>
    </row>
    <row r="26" spans="1:8">
      <c r="A26" s="64">
        <v>45322.558564814812</v>
      </c>
      <c r="B26" s="65" t="s">
        <v>211</v>
      </c>
      <c r="C26" s="65" t="s">
        <v>212</v>
      </c>
      <c r="D26" s="65">
        <v>300</v>
      </c>
      <c r="E26" s="65">
        <v>5</v>
      </c>
      <c r="F26" s="65">
        <v>1500</v>
      </c>
      <c r="G26" s="65" t="s">
        <v>495</v>
      </c>
      <c r="H26" s="111">
        <f>(F26/F28)*100+H25</f>
        <v>99.768181573130619</v>
      </c>
    </row>
    <row r="27" spans="1:8">
      <c r="A27" s="64">
        <v>45299.670717592591</v>
      </c>
      <c r="B27" s="65" t="s">
        <v>84</v>
      </c>
      <c r="C27" s="65" t="s">
        <v>85</v>
      </c>
      <c r="D27" s="65">
        <v>172</v>
      </c>
      <c r="E27" s="65">
        <v>5</v>
      </c>
      <c r="F27" s="65">
        <v>860</v>
      </c>
      <c r="G27" s="65" t="s">
        <v>34</v>
      </c>
      <c r="H27" s="111">
        <f>(F27/F28)*100+H26</f>
        <v>99.999999999999986</v>
      </c>
    </row>
    <row r="28" spans="1:8">
      <c r="F28" s="1">
        <f>SUM(F2:F27)</f>
        <v>370980</v>
      </c>
    </row>
  </sheetData>
  <phoneticPr fontId="58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>
    <tabColor rgb="FFFF0000"/>
  </sheetPr>
  <dimension ref="A1:H39"/>
  <sheetViews>
    <sheetView zoomScale="86" zoomScaleNormal="86" workbookViewId="0">
      <pane ySplit="1" topLeftCell="A12" activePane="bottomLeft" state="frozen"/>
      <selection pane="bottomLeft" activeCell="A2" sqref="A2:G38"/>
    </sheetView>
  </sheetViews>
  <sheetFormatPr defaultRowHeight="15.75"/>
  <cols>
    <col min="1" max="1" width="11.625" style="63" bestFit="1" customWidth="1"/>
    <col min="2" max="2" width="13.25" style="63" bestFit="1" customWidth="1"/>
    <col min="3" max="3" width="53.75" style="63" customWidth="1"/>
    <col min="4" max="4" width="8.75" style="71" bestFit="1" customWidth="1"/>
    <col min="5" max="5" width="6.125" style="71" bestFit="1" customWidth="1"/>
    <col min="6" max="6" width="8.75" style="71" bestFit="1" customWidth="1"/>
    <col min="7" max="7" width="24.875" style="63" customWidth="1"/>
    <col min="8" max="8" width="8.875" style="149" bestFit="1" customWidth="1"/>
    <col min="9" max="9" width="9.75" style="63" customWidth="1"/>
    <col min="10" max="10" width="14.25" style="63" customWidth="1"/>
    <col min="11" max="11" width="20" style="63" customWidth="1"/>
    <col min="12" max="12" width="7.625" style="63" bestFit="1" customWidth="1"/>
    <col min="13" max="13" width="22.25" style="63" customWidth="1"/>
    <col min="14" max="14" width="57.25" style="63" customWidth="1"/>
    <col min="15" max="16" width="9" style="63"/>
    <col min="17" max="17" width="33" style="63" bestFit="1" customWidth="1"/>
    <col min="18" max="16384" width="9" style="63"/>
  </cols>
  <sheetData>
    <row r="1" spans="1:8">
      <c r="A1" s="61" t="s">
        <v>24</v>
      </c>
      <c r="B1" s="61" t="s">
        <v>25</v>
      </c>
      <c r="C1" s="61" t="s">
        <v>26</v>
      </c>
      <c r="D1" s="61" t="s">
        <v>0</v>
      </c>
      <c r="E1" s="61" t="s">
        <v>543</v>
      </c>
      <c r="F1" s="61" t="s">
        <v>28</v>
      </c>
      <c r="G1" s="61" t="s">
        <v>29</v>
      </c>
      <c r="H1" s="92" t="s">
        <v>161</v>
      </c>
    </row>
    <row r="2" spans="1:8">
      <c r="A2" s="64">
        <v>45349.408009259256</v>
      </c>
      <c r="B2" s="65" t="s">
        <v>105</v>
      </c>
      <c r="C2" s="65" t="s">
        <v>106</v>
      </c>
      <c r="D2" s="65">
        <v>47193</v>
      </c>
      <c r="E2" s="65">
        <v>2</v>
      </c>
      <c r="F2" s="65">
        <f t="shared" ref="F2:F38" si="0">D2*E2</f>
        <v>94386</v>
      </c>
      <c r="G2" s="65" t="s">
        <v>34</v>
      </c>
      <c r="H2" s="93">
        <f>F2/F39*100</f>
        <v>31.240711625982627</v>
      </c>
    </row>
    <row r="3" spans="1:8">
      <c r="A3" s="64">
        <v>45324.392592592594</v>
      </c>
      <c r="B3" s="65" t="s">
        <v>500</v>
      </c>
      <c r="C3" s="65" t="s">
        <v>501</v>
      </c>
      <c r="D3" s="65">
        <v>38000</v>
      </c>
      <c r="E3" s="65">
        <v>1</v>
      </c>
      <c r="F3" s="65">
        <f t="shared" si="0"/>
        <v>38000</v>
      </c>
      <c r="G3" s="65" t="s">
        <v>502</v>
      </c>
      <c r="H3" s="93">
        <f>(F3/F39)*100+H2</f>
        <v>43.818287132809274</v>
      </c>
    </row>
    <row r="4" spans="1:8">
      <c r="A4" s="64">
        <v>45327.382870370369</v>
      </c>
      <c r="B4" s="65" t="s">
        <v>64</v>
      </c>
      <c r="C4" s="65" t="s">
        <v>65</v>
      </c>
      <c r="D4" s="65">
        <v>25600</v>
      </c>
      <c r="E4" s="65">
        <v>1</v>
      </c>
      <c r="F4" s="65">
        <f t="shared" si="0"/>
        <v>25600</v>
      </c>
      <c r="G4" s="65" t="s">
        <v>272</v>
      </c>
      <c r="H4" s="93">
        <f>(F4/F39)*100+H3</f>
        <v>52.291601158460907</v>
      </c>
    </row>
    <row r="5" spans="1:8">
      <c r="A5" s="64">
        <v>45349.408900462964</v>
      </c>
      <c r="B5" s="65" t="s">
        <v>503</v>
      </c>
      <c r="C5" s="65" t="s">
        <v>504</v>
      </c>
      <c r="D5" s="65">
        <v>3326.5</v>
      </c>
      <c r="E5" s="65">
        <v>6</v>
      </c>
      <c r="F5" s="65">
        <f t="shared" si="0"/>
        <v>19959</v>
      </c>
      <c r="G5" s="65" t="s">
        <v>213</v>
      </c>
      <c r="H5" s="93">
        <f>(F5/F39)*100+H4</f>
        <v>58.89780719900704</v>
      </c>
    </row>
    <row r="6" spans="1:8">
      <c r="A6" s="64">
        <v>45349.408009259256</v>
      </c>
      <c r="B6" s="65" t="s">
        <v>40</v>
      </c>
      <c r="C6" s="65" t="s">
        <v>41</v>
      </c>
      <c r="D6" s="65">
        <v>14000</v>
      </c>
      <c r="E6" s="65">
        <v>1</v>
      </c>
      <c r="F6" s="65">
        <f t="shared" si="0"/>
        <v>14000</v>
      </c>
      <c r="G6" s="65" t="s">
        <v>34</v>
      </c>
      <c r="H6" s="93">
        <f>(F6/F39)*100+H5</f>
        <v>63.531650806785279</v>
      </c>
    </row>
    <row r="7" spans="1:8">
      <c r="A7" s="64">
        <v>45349.408009259256</v>
      </c>
      <c r="B7" s="65" t="s">
        <v>42</v>
      </c>
      <c r="C7" s="65" t="s">
        <v>43</v>
      </c>
      <c r="D7" s="65">
        <v>12900</v>
      </c>
      <c r="E7" s="65">
        <v>1</v>
      </c>
      <c r="F7" s="65">
        <f t="shared" si="0"/>
        <v>12900</v>
      </c>
      <c r="G7" s="65" t="s">
        <v>34</v>
      </c>
      <c r="H7" s="93">
        <f>(F7/F39)*100+H6</f>
        <v>67.801406702523792</v>
      </c>
    </row>
    <row r="8" spans="1:8">
      <c r="A8" s="64">
        <v>45344.37804398148</v>
      </c>
      <c r="B8" s="65" t="s">
        <v>505</v>
      </c>
      <c r="C8" s="65" t="s">
        <v>506</v>
      </c>
      <c r="D8" s="65">
        <v>12032</v>
      </c>
      <c r="E8" s="65">
        <v>1</v>
      </c>
      <c r="F8" s="65">
        <f t="shared" si="0"/>
        <v>12032</v>
      </c>
      <c r="G8" s="65" t="s">
        <v>96</v>
      </c>
      <c r="H8" s="93">
        <f>(F8/F39)*100+H7</f>
        <v>71.783864294580056</v>
      </c>
    </row>
    <row r="9" spans="1:8">
      <c r="A9" s="64">
        <v>45344.37804398148</v>
      </c>
      <c r="B9" s="65" t="s">
        <v>447</v>
      </c>
      <c r="C9" s="65" t="s">
        <v>448</v>
      </c>
      <c r="D9" s="65">
        <v>3800</v>
      </c>
      <c r="E9" s="65">
        <v>3</v>
      </c>
      <c r="F9" s="65">
        <f t="shared" si="0"/>
        <v>11400</v>
      </c>
      <c r="G9" s="65" t="s">
        <v>507</v>
      </c>
      <c r="H9" s="93">
        <f>(F9/F39)*100+H8</f>
        <v>75.557136946628049</v>
      </c>
    </row>
    <row r="10" spans="1:8">
      <c r="A10" s="64">
        <v>45344.37804398148</v>
      </c>
      <c r="B10" s="65" t="s">
        <v>111</v>
      </c>
      <c r="C10" s="65" t="s">
        <v>112</v>
      </c>
      <c r="D10" s="65">
        <v>930.7</v>
      </c>
      <c r="E10" s="65">
        <v>10</v>
      </c>
      <c r="F10" s="65">
        <f t="shared" si="0"/>
        <v>9307</v>
      </c>
      <c r="G10" s="65" t="s">
        <v>96</v>
      </c>
      <c r="H10" s="93">
        <f>(F10/F39)*100+H9</f>
        <v>78.637649979313196</v>
      </c>
    </row>
    <row r="11" spans="1:8">
      <c r="A11" s="64">
        <v>45327.382870370369</v>
      </c>
      <c r="B11" s="65" t="s">
        <v>57</v>
      </c>
      <c r="C11" s="65" t="s">
        <v>58</v>
      </c>
      <c r="D11" s="65">
        <v>6540</v>
      </c>
      <c r="E11" s="65">
        <v>1</v>
      </c>
      <c r="F11" s="65">
        <f t="shared" si="0"/>
        <v>6540</v>
      </c>
      <c r="G11" s="65" t="s">
        <v>272</v>
      </c>
      <c r="H11" s="93">
        <f>(F11/F39)*100+H10</f>
        <v>80.802316921803893</v>
      </c>
    </row>
    <row r="12" spans="1:8">
      <c r="A12" s="64">
        <v>45351.407719907409</v>
      </c>
      <c r="B12" s="65" t="s">
        <v>508</v>
      </c>
      <c r="C12" s="65" t="s">
        <v>509</v>
      </c>
      <c r="D12" s="65">
        <v>2500</v>
      </c>
      <c r="E12" s="65">
        <v>2</v>
      </c>
      <c r="F12" s="65">
        <f t="shared" si="0"/>
        <v>5000</v>
      </c>
      <c r="G12" s="65" t="s">
        <v>34</v>
      </c>
      <c r="H12" s="93">
        <f>(F12/F39)*100+H11</f>
        <v>82.457261067438978</v>
      </c>
    </row>
    <row r="13" spans="1:8">
      <c r="A13" s="64">
        <v>45351.407719907409</v>
      </c>
      <c r="B13" s="65" t="s">
        <v>510</v>
      </c>
      <c r="C13" s="65" t="s">
        <v>511</v>
      </c>
      <c r="D13" s="65">
        <v>4500</v>
      </c>
      <c r="E13" s="65">
        <v>1</v>
      </c>
      <c r="F13" s="65">
        <f t="shared" si="0"/>
        <v>4500</v>
      </c>
      <c r="G13" s="65" t="s">
        <v>34</v>
      </c>
      <c r="H13" s="93">
        <f>(F13/F39)*100+H12</f>
        <v>83.946710798510551</v>
      </c>
    </row>
    <row r="14" spans="1:8">
      <c r="A14" s="64">
        <v>45344.37804398148</v>
      </c>
      <c r="B14" s="65" t="s">
        <v>84</v>
      </c>
      <c r="C14" s="65" t="s">
        <v>85</v>
      </c>
      <c r="D14" s="65">
        <v>172</v>
      </c>
      <c r="E14" s="65">
        <v>25</v>
      </c>
      <c r="F14" s="65">
        <f t="shared" si="0"/>
        <v>4300</v>
      </c>
      <c r="G14" s="65" t="s">
        <v>34</v>
      </c>
      <c r="H14" s="93">
        <f>(F14/F39)*100+H13</f>
        <v>85.369962763756718</v>
      </c>
    </row>
    <row r="15" spans="1:8">
      <c r="A15" s="64">
        <v>45351.407719907409</v>
      </c>
      <c r="B15" s="65" t="s">
        <v>512</v>
      </c>
      <c r="C15" s="65" t="s">
        <v>513</v>
      </c>
      <c r="D15" s="65">
        <v>4000</v>
      </c>
      <c r="E15" s="65">
        <v>1</v>
      </c>
      <c r="F15" s="65">
        <f t="shared" si="0"/>
        <v>4000</v>
      </c>
      <c r="G15" s="65" t="s">
        <v>34</v>
      </c>
      <c r="H15" s="93">
        <f>(F15/F39)*100+H14</f>
        <v>86.69391808026478</v>
      </c>
    </row>
    <row r="16" spans="1:8">
      <c r="A16" s="64">
        <v>45351.407719907409</v>
      </c>
      <c r="B16" s="65" t="s">
        <v>514</v>
      </c>
      <c r="C16" s="65" t="s">
        <v>515</v>
      </c>
      <c r="D16" s="65">
        <v>4000</v>
      </c>
      <c r="E16" s="65">
        <v>1</v>
      </c>
      <c r="F16" s="65">
        <f t="shared" si="0"/>
        <v>4000</v>
      </c>
      <c r="G16" s="65" t="s">
        <v>34</v>
      </c>
      <c r="H16" s="93">
        <f>(F16/F39)*100+H15</f>
        <v>88.017873396772842</v>
      </c>
    </row>
    <row r="17" spans="1:8">
      <c r="A17" s="64">
        <v>45351.407719907409</v>
      </c>
      <c r="B17" s="65" t="s">
        <v>516</v>
      </c>
      <c r="C17" s="65" t="s">
        <v>517</v>
      </c>
      <c r="D17" s="65">
        <v>1950</v>
      </c>
      <c r="E17" s="65">
        <v>2</v>
      </c>
      <c r="F17" s="65">
        <f t="shared" si="0"/>
        <v>3900</v>
      </c>
      <c r="G17" s="65" t="s">
        <v>34</v>
      </c>
      <c r="H17" s="93">
        <f>(F17/F39)*100+H16</f>
        <v>89.308729830368208</v>
      </c>
    </row>
    <row r="18" spans="1:8">
      <c r="A18" s="64">
        <v>45344.37804398148</v>
      </c>
      <c r="B18" s="65" t="s">
        <v>82</v>
      </c>
      <c r="C18" s="65" t="s">
        <v>83</v>
      </c>
      <c r="D18" s="65">
        <v>140</v>
      </c>
      <c r="E18" s="65">
        <v>25</v>
      </c>
      <c r="F18" s="65">
        <f t="shared" si="0"/>
        <v>3500</v>
      </c>
      <c r="G18" s="65" t="s">
        <v>34</v>
      </c>
      <c r="H18" s="93">
        <f>(F18/F39)*100+H17</f>
        <v>90.467190732312773</v>
      </c>
    </row>
    <row r="19" spans="1:8">
      <c r="A19" s="64">
        <v>45323.578680555554</v>
      </c>
      <c r="B19" s="65" t="s">
        <v>518</v>
      </c>
      <c r="C19" s="65" t="s">
        <v>519</v>
      </c>
      <c r="D19" s="65">
        <v>1445</v>
      </c>
      <c r="E19" s="65">
        <v>2</v>
      </c>
      <c r="F19" s="65">
        <f t="shared" si="0"/>
        <v>2890</v>
      </c>
      <c r="G19" s="65" t="s">
        <v>520</v>
      </c>
      <c r="H19" s="93">
        <f>(F19/F39)*100+H18</f>
        <v>91.423748448489846</v>
      </c>
    </row>
    <row r="20" spans="1:8">
      <c r="A20" s="64">
        <v>45344.37804398148</v>
      </c>
      <c r="B20" s="65" t="s">
        <v>521</v>
      </c>
      <c r="C20" s="65" t="s">
        <v>522</v>
      </c>
      <c r="D20" s="65">
        <v>1400</v>
      </c>
      <c r="E20" s="65">
        <v>2</v>
      </c>
      <c r="F20" s="65">
        <f t="shared" si="0"/>
        <v>2800</v>
      </c>
      <c r="G20" s="65" t="s">
        <v>102</v>
      </c>
      <c r="H20" s="93">
        <f>(F20/F39)*100+H19</f>
        <v>92.350517170045492</v>
      </c>
    </row>
    <row r="21" spans="1:8">
      <c r="A21" s="64">
        <v>45344.37804398148</v>
      </c>
      <c r="B21" s="65" t="s">
        <v>523</v>
      </c>
      <c r="C21" s="65" t="s">
        <v>524</v>
      </c>
      <c r="D21" s="65">
        <v>850</v>
      </c>
      <c r="E21" s="65">
        <v>3</v>
      </c>
      <c r="F21" s="65">
        <f t="shared" si="0"/>
        <v>2550</v>
      </c>
      <c r="G21" s="65" t="s">
        <v>102</v>
      </c>
      <c r="H21" s="93">
        <f>(F21/F39)*100+H20</f>
        <v>93.194538684319383</v>
      </c>
    </row>
    <row r="22" spans="1:8">
      <c r="A22" s="64">
        <v>45344.37804398148</v>
      </c>
      <c r="B22" s="65" t="s">
        <v>55</v>
      </c>
      <c r="C22" s="65" t="s">
        <v>56</v>
      </c>
      <c r="D22" s="65">
        <v>80</v>
      </c>
      <c r="E22" s="65">
        <v>30</v>
      </c>
      <c r="F22" s="65">
        <f t="shared" si="0"/>
        <v>2400</v>
      </c>
      <c r="G22" s="65" t="s">
        <v>34</v>
      </c>
      <c r="H22" s="93">
        <f>(F22/F39)*100+H21</f>
        <v>93.988911874224229</v>
      </c>
    </row>
    <row r="23" spans="1:8">
      <c r="A23" s="64">
        <v>45351.407719907409</v>
      </c>
      <c r="B23" s="65" t="s">
        <v>525</v>
      </c>
      <c r="C23" s="65" t="s">
        <v>526</v>
      </c>
      <c r="D23" s="65">
        <v>785</v>
      </c>
      <c r="E23" s="65">
        <v>3</v>
      </c>
      <c r="F23" s="65">
        <f t="shared" si="0"/>
        <v>2355</v>
      </c>
      <c r="G23" s="65" t="s">
        <v>527</v>
      </c>
      <c r="H23" s="93">
        <f>(F23/F39)*100+H22</f>
        <v>94.768390566818354</v>
      </c>
    </row>
    <row r="24" spans="1:8">
      <c r="A24" s="64">
        <v>45351.407719907409</v>
      </c>
      <c r="B24" s="65" t="s">
        <v>528</v>
      </c>
      <c r="C24" s="65" t="s">
        <v>529</v>
      </c>
      <c r="D24" s="65">
        <v>1095</v>
      </c>
      <c r="E24" s="65">
        <v>2</v>
      </c>
      <c r="F24" s="65">
        <f t="shared" si="0"/>
        <v>2190</v>
      </c>
      <c r="G24" s="65" t="s">
        <v>527</v>
      </c>
      <c r="H24" s="93">
        <f>(F24/F39)*100+H23</f>
        <v>95.493256102606523</v>
      </c>
    </row>
    <row r="25" spans="1:8">
      <c r="A25" s="64">
        <v>45344.37804398148</v>
      </c>
      <c r="B25" s="65" t="s">
        <v>173</v>
      </c>
      <c r="C25" s="65" t="s">
        <v>174</v>
      </c>
      <c r="D25" s="65">
        <v>205.9</v>
      </c>
      <c r="E25" s="65">
        <v>10</v>
      </c>
      <c r="F25" s="65">
        <f t="shared" si="0"/>
        <v>2059</v>
      </c>
      <c r="G25" s="65" t="s">
        <v>530</v>
      </c>
      <c r="H25" s="93">
        <f>(F25/F39)*100+H24</f>
        <v>96.174762101779052</v>
      </c>
    </row>
    <row r="26" spans="1:8">
      <c r="A26" s="64">
        <v>45344.37804398148</v>
      </c>
      <c r="B26" s="65" t="s">
        <v>49</v>
      </c>
      <c r="C26" s="65" t="s">
        <v>67</v>
      </c>
      <c r="D26" s="65">
        <v>17</v>
      </c>
      <c r="E26" s="65">
        <v>100</v>
      </c>
      <c r="F26" s="65">
        <f t="shared" si="0"/>
        <v>1700</v>
      </c>
      <c r="G26" s="65" t="s">
        <v>34</v>
      </c>
      <c r="H26" s="93">
        <f>(F26/F39)*100+H25</f>
        <v>96.737443111294979</v>
      </c>
    </row>
    <row r="27" spans="1:8">
      <c r="A27" s="64">
        <v>45344.37804398148</v>
      </c>
      <c r="B27" s="65" t="s">
        <v>531</v>
      </c>
      <c r="C27" s="65" t="s">
        <v>532</v>
      </c>
      <c r="D27" s="65">
        <v>1700</v>
      </c>
      <c r="E27" s="65">
        <v>1</v>
      </c>
      <c r="F27" s="65">
        <f t="shared" si="0"/>
        <v>1700</v>
      </c>
      <c r="G27" s="65" t="s">
        <v>34</v>
      </c>
      <c r="H27" s="93">
        <f>(F27/F39)*100+H26</f>
        <v>97.300124120810906</v>
      </c>
    </row>
    <row r="28" spans="1:8">
      <c r="A28" s="64">
        <v>45344.37804398148</v>
      </c>
      <c r="B28" s="65" t="s">
        <v>50</v>
      </c>
      <c r="C28" s="65" t="s">
        <v>51</v>
      </c>
      <c r="D28" s="65">
        <v>51</v>
      </c>
      <c r="E28" s="65">
        <v>30</v>
      </c>
      <c r="F28" s="65">
        <f t="shared" si="0"/>
        <v>1530</v>
      </c>
      <c r="G28" s="65" t="s">
        <v>34</v>
      </c>
      <c r="H28" s="93">
        <f>(F28/F39)*100+H27</f>
        <v>97.806537029375249</v>
      </c>
    </row>
    <row r="29" spans="1:8">
      <c r="A29" s="64">
        <v>45349.408009259256</v>
      </c>
      <c r="B29" s="65" t="s">
        <v>198</v>
      </c>
      <c r="C29" s="65" t="s">
        <v>199</v>
      </c>
      <c r="D29" s="65">
        <v>600</v>
      </c>
      <c r="E29" s="65">
        <v>2</v>
      </c>
      <c r="F29" s="65">
        <f t="shared" si="0"/>
        <v>1200</v>
      </c>
      <c r="G29" s="65" t="s">
        <v>34</v>
      </c>
      <c r="H29" s="93">
        <f>(F29/F39)*100+H28</f>
        <v>98.203723624327665</v>
      </c>
    </row>
    <row r="30" spans="1:8">
      <c r="A30" s="64">
        <v>45351.407719907409</v>
      </c>
      <c r="B30" s="65" t="s">
        <v>533</v>
      </c>
      <c r="C30" s="65" t="s">
        <v>534</v>
      </c>
      <c r="D30" s="65">
        <v>480</v>
      </c>
      <c r="E30" s="65">
        <v>2</v>
      </c>
      <c r="F30" s="65">
        <f t="shared" si="0"/>
        <v>960</v>
      </c>
      <c r="G30" s="65" t="s">
        <v>527</v>
      </c>
      <c r="H30" s="93">
        <f>(F30/F39)*100+H29</f>
        <v>98.521472900289595</v>
      </c>
    </row>
    <row r="31" spans="1:8">
      <c r="A31" s="64">
        <v>45351.407719907409</v>
      </c>
      <c r="B31" s="65" t="s">
        <v>535</v>
      </c>
      <c r="C31" s="65" t="s">
        <v>536</v>
      </c>
      <c r="D31" s="65">
        <v>440</v>
      </c>
      <c r="E31" s="65">
        <v>2</v>
      </c>
      <c r="F31" s="65">
        <f t="shared" si="0"/>
        <v>880</v>
      </c>
      <c r="G31" s="65" t="s">
        <v>527</v>
      </c>
      <c r="H31" s="93">
        <f>(F31/F39)*100+H30</f>
        <v>98.812743069921368</v>
      </c>
    </row>
    <row r="32" spans="1:8">
      <c r="A32" s="64">
        <v>45344.37804398148</v>
      </c>
      <c r="B32" s="65" t="s">
        <v>52</v>
      </c>
      <c r="C32" s="65" t="s">
        <v>81</v>
      </c>
      <c r="D32" s="65">
        <v>4</v>
      </c>
      <c r="E32" s="65">
        <v>200</v>
      </c>
      <c r="F32" s="65">
        <f t="shared" si="0"/>
        <v>800</v>
      </c>
      <c r="G32" s="65" t="s">
        <v>102</v>
      </c>
      <c r="H32" s="93">
        <f>(F32/F39)*100+H31</f>
        <v>99.077534133222983</v>
      </c>
    </row>
    <row r="33" spans="1:8">
      <c r="A33" s="64">
        <v>45351.408368055556</v>
      </c>
      <c r="B33" s="65" t="s">
        <v>537</v>
      </c>
      <c r="C33" s="65" t="s">
        <v>538</v>
      </c>
      <c r="D33" s="65">
        <v>75</v>
      </c>
      <c r="E33" s="65">
        <v>10</v>
      </c>
      <c r="F33" s="65">
        <f t="shared" si="0"/>
        <v>750</v>
      </c>
      <c r="G33" s="65" t="s">
        <v>190</v>
      </c>
      <c r="H33" s="93">
        <f>(F33/F39)*100+H32</f>
        <v>99.32577575506825</v>
      </c>
    </row>
    <row r="34" spans="1:8">
      <c r="A34" s="64">
        <v>45344.37804398148</v>
      </c>
      <c r="B34" s="65" t="s">
        <v>103</v>
      </c>
      <c r="C34" s="65" t="s">
        <v>104</v>
      </c>
      <c r="D34" s="65">
        <v>326</v>
      </c>
      <c r="E34" s="65">
        <v>2</v>
      </c>
      <c r="F34" s="65">
        <f t="shared" si="0"/>
        <v>652</v>
      </c>
      <c r="G34" s="65" t="s">
        <v>102</v>
      </c>
      <c r="H34" s="93">
        <f>(F34/F39)*100+H33</f>
        <v>99.54158047165906</v>
      </c>
    </row>
    <row r="35" spans="1:8">
      <c r="A35" s="64">
        <v>45351.407719907409</v>
      </c>
      <c r="B35" s="65" t="s">
        <v>539</v>
      </c>
      <c r="C35" s="65" t="s">
        <v>540</v>
      </c>
      <c r="D35" s="65">
        <v>260</v>
      </c>
      <c r="E35" s="65">
        <v>2</v>
      </c>
      <c r="F35" s="65">
        <f t="shared" si="0"/>
        <v>520</v>
      </c>
      <c r="G35" s="65" t="s">
        <v>190</v>
      </c>
      <c r="H35" s="93">
        <f>(F35/F39)*100+H34</f>
        <v>99.713694662805111</v>
      </c>
    </row>
    <row r="36" spans="1:8">
      <c r="A36" s="64">
        <v>45351.407719907409</v>
      </c>
      <c r="B36" s="65" t="s">
        <v>282</v>
      </c>
      <c r="C36" s="65" t="s">
        <v>283</v>
      </c>
      <c r="D36" s="65">
        <v>95</v>
      </c>
      <c r="E36" s="65">
        <v>5</v>
      </c>
      <c r="F36" s="65">
        <f t="shared" si="0"/>
        <v>475</v>
      </c>
      <c r="G36" s="65" t="s">
        <v>34</v>
      </c>
      <c r="H36" s="93">
        <f>(F36/F39)*100+H35</f>
        <v>99.870914356640441</v>
      </c>
    </row>
    <row r="37" spans="1:8">
      <c r="A37" s="64">
        <v>45344.37804398148</v>
      </c>
      <c r="B37" s="65" t="s">
        <v>150</v>
      </c>
      <c r="C37" s="65" t="s">
        <v>151</v>
      </c>
      <c r="D37" s="65">
        <v>7</v>
      </c>
      <c r="E37" s="65">
        <v>30</v>
      </c>
      <c r="F37" s="65">
        <f t="shared" si="0"/>
        <v>210</v>
      </c>
      <c r="G37" s="65" t="s">
        <v>34</v>
      </c>
      <c r="H37" s="93">
        <f>(F37/F39)*100+H36</f>
        <v>99.940422010757118</v>
      </c>
    </row>
    <row r="38" spans="1:8">
      <c r="A38" s="64">
        <v>45351.408368055556</v>
      </c>
      <c r="B38" s="65" t="s">
        <v>541</v>
      </c>
      <c r="C38" s="65" t="s">
        <v>542</v>
      </c>
      <c r="D38" s="65">
        <v>18</v>
      </c>
      <c r="E38" s="65">
        <v>10</v>
      </c>
      <c r="F38" s="65">
        <f t="shared" si="0"/>
        <v>180</v>
      </c>
      <c r="G38" s="65" t="s">
        <v>190</v>
      </c>
      <c r="H38" s="93">
        <f>(F38/F39)*100+H37</f>
        <v>99.999999999999986</v>
      </c>
    </row>
    <row r="39" spans="1:8">
      <c r="F39" s="71">
        <f>SUM(F2:F38)</f>
        <v>302125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26"/>
  <sheetViews>
    <sheetView zoomScale="86" zoomScaleNormal="86" workbookViewId="0">
      <pane ySplit="1" topLeftCell="A2" activePane="bottomLeft" state="frozen"/>
      <selection pane="bottomLeft" sqref="A1:H26"/>
    </sheetView>
  </sheetViews>
  <sheetFormatPr defaultRowHeight="15.75"/>
  <cols>
    <col min="1" max="1" width="11.5" bestFit="1" customWidth="1"/>
    <col min="2" max="2" width="13.25" bestFit="1" customWidth="1"/>
    <col min="3" max="3" width="53.25" customWidth="1"/>
    <col min="4" max="4" width="10.5" style="1" customWidth="1"/>
    <col min="5" max="5" width="9.125" style="1" bestFit="1" customWidth="1"/>
    <col min="6" max="6" width="11" style="1" bestFit="1" customWidth="1"/>
    <col min="7" max="7" width="20.75" bestFit="1" customWidth="1"/>
    <col min="8" max="8" width="13" style="54" customWidth="1"/>
  </cols>
  <sheetData>
    <row r="1" spans="1:8">
      <c r="A1" s="61" t="s">
        <v>215</v>
      </c>
      <c r="B1" s="61" t="s">
        <v>25</v>
      </c>
      <c r="C1" s="61" t="s">
        <v>26</v>
      </c>
      <c r="D1" s="61" t="s">
        <v>0</v>
      </c>
      <c r="E1" s="61" t="s">
        <v>27</v>
      </c>
      <c r="F1" s="61" t="s">
        <v>28</v>
      </c>
      <c r="G1" s="61" t="s">
        <v>29</v>
      </c>
      <c r="H1" s="92" t="s">
        <v>161</v>
      </c>
    </row>
    <row r="2" spans="1:8">
      <c r="A2" s="67">
        <v>45369.598310185182</v>
      </c>
      <c r="B2" s="68" t="s">
        <v>544</v>
      </c>
      <c r="C2" s="68" t="s">
        <v>545</v>
      </c>
      <c r="D2" s="68">
        <v>62000</v>
      </c>
      <c r="E2" s="68">
        <v>1</v>
      </c>
      <c r="F2" s="68">
        <f t="shared" ref="F2:F26" si="0">D2*E2</f>
        <v>62000</v>
      </c>
      <c r="G2" s="68" t="s">
        <v>546</v>
      </c>
      <c r="H2" s="93">
        <f>F2/F10*100</f>
        <v>507.36497545008177</v>
      </c>
    </row>
    <row r="3" spans="1:8">
      <c r="A3" s="67">
        <v>45363.594363425924</v>
      </c>
      <c r="B3" s="68" t="s">
        <v>420</v>
      </c>
      <c r="C3" s="68" t="s">
        <v>421</v>
      </c>
      <c r="D3" s="68">
        <v>3515</v>
      </c>
      <c r="E3" s="68">
        <v>15</v>
      </c>
      <c r="F3" s="68">
        <f t="shared" si="0"/>
        <v>52725</v>
      </c>
      <c r="G3" s="68" t="s">
        <v>547</v>
      </c>
      <c r="H3" s="93">
        <f>F3/F10*100+H2</f>
        <v>938.82978723404244</v>
      </c>
    </row>
    <row r="4" spans="1:8">
      <c r="A4" s="67">
        <v>45365.394108796296</v>
      </c>
      <c r="B4" s="68" t="s">
        <v>548</v>
      </c>
      <c r="C4" s="68" t="s">
        <v>549</v>
      </c>
      <c r="D4" s="68">
        <v>18000</v>
      </c>
      <c r="E4" s="68">
        <v>2</v>
      </c>
      <c r="F4" s="68">
        <f t="shared" si="0"/>
        <v>36000</v>
      </c>
      <c r="G4" s="68" t="s">
        <v>190</v>
      </c>
      <c r="H4" s="93">
        <f>F4/F10*100+H3</f>
        <v>1233.4288052373158</v>
      </c>
    </row>
    <row r="5" spans="1:8">
      <c r="A5" s="67">
        <v>45379.704328703701</v>
      </c>
      <c r="B5" s="68" t="s">
        <v>559</v>
      </c>
      <c r="C5" s="68" t="s">
        <v>560</v>
      </c>
      <c r="D5" s="68">
        <v>15000</v>
      </c>
      <c r="E5" s="68">
        <v>1</v>
      </c>
      <c r="F5" s="68">
        <f t="shared" si="0"/>
        <v>15000</v>
      </c>
      <c r="G5" s="68" t="s">
        <v>149</v>
      </c>
      <c r="H5" s="93">
        <f>F5/F10*100+H4</f>
        <v>1356.1783960720131</v>
      </c>
    </row>
    <row r="6" spans="1:8">
      <c r="A6" s="67">
        <v>45379.704988425925</v>
      </c>
      <c r="B6" s="68" t="s">
        <v>40</v>
      </c>
      <c r="C6" s="68" t="s">
        <v>41</v>
      </c>
      <c r="D6" s="68">
        <v>14000</v>
      </c>
      <c r="E6" s="68">
        <v>1</v>
      </c>
      <c r="F6" s="68">
        <f t="shared" si="0"/>
        <v>14000</v>
      </c>
      <c r="G6" s="68" t="s">
        <v>149</v>
      </c>
      <c r="H6" s="93">
        <f>F6/F10*100+H5</f>
        <v>1470.7446808510638</v>
      </c>
    </row>
    <row r="7" spans="1:8">
      <c r="A7" s="67">
        <v>45363.594363425924</v>
      </c>
      <c r="B7" s="68" t="s">
        <v>503</v>
      </c>
      <c r="C7" s="68" t="s">
        <v>504</v>
      </c>
      <c r="D7" s="68">
        <v>3326.5</v>
      </c>
      <c r="E7" s="68">
        <v>4</v>
      </c>
      <c r="F7" s="68">
        <f t="shared" si="0"/>
        <v>13306</v>
      </c>
      <c r="G7" s="68" t="s">
        <v>550</v>
      </c>
      <c r="H7" s="93">
        <f>F7/F10*100+H6</f>
        <v>1579.6317512274959</v>
      </c>
    </row>
    <row r="8" spans="1:8">
      <c r="A8" s="67">
        <v>45379.704328703701</v>
      </c>
      <c r="B8" s="68" t="s">
        <v>42</v>
      </c>
      <c r="C8" s="68" t="s">
        <v>43</v>
      </c>
      <c r="D8" s="68">
        <v>12900</v>
      </c>
      <c r="E8" s="68">
        <v>1</v>
      </c>
      <c r="F8" s="68">
        <f t="shared" si="0"/>
        <v>12900</v>
      </c>
      <c r="G8" s="68" t="s">
        <v>149</v>
      </c>
      <c r="H8" s="93">
        <f>F8/F10*100+H7</f>
        <v>1685.1963993453355</v>
      </c>
    </row>
    <row r="9" spans="1:8">
      <c r="A9" s="67">
        <v>45362.366631944446</v>
      </c>
      <c r="B9" s="68" t="s">
        <v>551</v>
      </c>
      <c r="C9" s="68" t="s">
        <v>552</v>
      </c>
      <c r="D9" s="68">
        <v>63</v>
      </c>
      <c r="E9" s="68">
        <v>200</v>
      </c>
      <c r="F9" s="68">
        <f t="shared" si="0"/>
        <v>12600</v>
      </c>
      <c r="G9" s="68" t="s">
        <v>550</v>
      </c>
      <c r="H9" s="93">
        <f>F9/F10*100+H8</f>
        <v>1788.3060556464811</v>
      </c>
    </row>
    <row r="10" spans="1:8">
      <c r="A10" s="67">
        <v>45380.407141203701</v>
      </c>
      <c r="B10" s="68" t="s">
        <v>146</v>
      </c>
      <c r="C10" s="68" t="s">
        <v>147</v>
      </c>
      <c r="D10" s="68">
        <v>12220</v>
      </c>
      <c r="E10" s="68">
        <v>1</v>
      </c>
      <c r="F10" s="68">
        <f t="shared" si="0"/>
        <v>12220</v>
      </c>
      <c r="G10" s="68" t="s">
        <v>149</v>
      </c>
      <c r="H10" s="153"/>
    </row>
    <row r="11" spans="1:8">
      <c r="A11" s="67">
        <v>45379.704988425925</v>
      </c>
      <c r="B11" s="68" t="s">
        <v>153</v>
      </c>
      <c r="C11" s="68" t="s">
        <v>154</v>
      </c>
      <c r="D11" s="68">
        <v>11000</v>
      </c>
      <c r="E11" s="68">
        <v>1</v>
      </c>
      <c r="F11" s="68">
        <f t="shared" si="0"/>
        <v>11000</v>
      </c>
      <c r="G11" s="68" t="s">
        <v>149</v>
      </c>
      <c r="H11" s="153"/>
    </row>
    <row r="12" spans="1:8">
      <c r="A12" s="67">
        <v>45379.704988425925</v>
      </c>
      <c r="B12" s="68" t="s">
        <v>82</v>
      </c>
      <c r="C12" s="68" t="s">
        <v>83</v>
      </c>
      <c r="D12" s="68">
        <v>140</v>
      </c>
      <c r="E12" s="68">
        <v>50</v>
      </c>
      <c r="F12" s="68">
        <f t="shared" si="0"/>
        <v>7000</v>
      </c>
      <c r="G12" s="68" t="s">
        <v>149</v>
      </c>
      <c r="H12" s="153"/>
    </row>
    <row r="13" spans="1:8">
      <c r="A13" s="67">
        <v>45379.704328703701</v>
      </c>
      <c r="B13" s="68" t="s">
        <v>57</v>
      </c>
      <c r="C13" s="68" t="s">
        <v>58</v>
      </c>
      <c r="D13" s="68">
        <v>6540</v>
      </c>
      <c r="E13" s="68">
        <v>1</v>
      </c>
      <c r="F13" s="68">
        <f t="shared" si="0"/>
        <v>6540</v>
      </c>
      <c r="G13" s="68" t="s">
        <v>149</v>
      </c>
      <c r="H13" s="153"/>
    </row>
    <row r="14" spans="1:8">
      <c r="A14" s="67">
        <v>45379.704328703701</v>
      </c>
      <c r="B14" s="68" t="s">
        <v>218</v>
      </c>
      <c r="C14" s="68" t="s">
        <v>219</v>
      </c>
      <c r="D14" s="68">
        <v>670</v>
      </c>
      <c r="E14" s="68">
        <v>7</v>
      </c>
      <c r="F14" s="68">
        <f t="shared" si="0"/>
        <v>4690</v>
      </c>
      <c r="G14" s="68" t="s">
        <v>149</v>
      </c>
      <c r="H14" s="153"/>
    </row>
    <row r="15" spans="1:8">
      <c r="A15" s="67">
        <v>45380.407141203701</v>
      </c>
      <c r="B15" s="68" t="s">
        <v>92</v>
      </c>
      <c r="C15" s="68" t="s">
        <v>93</v>
      </c>
      <c r="D15" s="68">
        <v>140</v>
      </c>
      <c r="E15" s="68">
        <v>30</v>
      </c>
      <c r="F15" s="68">
        <f t="shared" si="0"/>
        <v>4200</v>
      </c>
      <c r="G15" s="68" t="s">
        <v>149</v>
      </c>
      <c r="H15" s="153"/>
    </row>
    <row r="16" spans="1:8">
      <c r="A16" s="67">
        <v>45379.704328703701</v>
      </c>
      <c r="B16" s="68" t="s">
        <v>557</v>
      </c>
      <c r="C16" s="68" t="s">
        <v>558</v>
      </c>
      <c r="D16" s="68">
        <v>3801</v>
      </c>
      <c r="E16" s="68">
        <v>1</v>
      </c>
      <c r="F16" s="68">
        <f t="shared" si="0"/>
        <v>3801</v>
      </c>
      <c r="G16" s="68" t="s">
        <v>149</v>
      </c>
      <c r="H16" s="153"/>
    </row>
    <row r="17" spans="1:8">
      <c r="A17" s="67">
        <v>45373.630983796298</v>
      </c>
      <c r="B17" s="68" t="s">
        <v>553</v>
      </c>
      <c r="C17" s="68" t="s">
        <v>554</v>
      </c>
      <c r="D17" s="68">
        <v>930</v>
      </c>
      <c r="E17" s="68">
        <v>4</v>
      </c>
      <c r="F17" s="68">
        <f t="shared" si="0"/>
        <v>3720</v>
      </c>
      <c r="G17" s="68" t="s">
        <v>555</v>
      </c>
      <c r="H17" s="153"/>
    </row>
    <row r="18" spans="1:8">
      <c r="A18" s="67">
        <v>45379.704988425925</v>
      </c>
      <c r="B18" s="68" t="s">
        <v>55</v>
      </c>
      <c r="C18" s="68" t="s">
        <v>56</v>
      </c>
      <c r="D18" s="68">
        <v>80</v>
      </c>
      <c r="E18" s="68">
        <v>40</v>
      </c>
      <c r="F18" s="68">
        <f t="shared" si="0"/>
        <v>3200</v>
      </c>
      <c r="G18" s="68" t="s">
        <v>149</v>
      </c>
      <c r="H18" s="153"/>
    </row>
    <row r="19" spans="1:8">
      <c r="A19" s="67">
        <v>45379.704988425925</v>
      </c>
      <c r="B19" s="68" t="s">
        <v>53</v>
      </c>
      <c r="C19" s="68" t="s">
        <v>101</v>
      </c>
      <c r="D19" s="68">
        <v>153</v>
      </c>
      <c r="E19" s="68">
        <v>20</v>
      </c>
      <c r="F19" s="68">
        <f t="shared" si="0"/>
        <v>3060</v>
      </c>
      <c r="G19" s="68" t="s">
        <v>149</v>
      </c>
      <c r="H19" s="153"/>
    </row>
    <row r="20" spans="1:8">
      <c r="A20" s="67">
        <v>45370.614861111113</v>
      </c>
      <c r="B20" s="68" t="s">
        <v>90</v>
      </c>
      <c r="C20" s="68" t="s">
        <v>91</v>
      </c>
      <c r="D20" s="68">
        <v>1877</v>
      </c>
      <c r="E20" s="68">
        <v>1</v>
      </c>
      <c r="F20" s="68">
        <f t="shared" si="0"/>
        <v>1877</v>
      </c>
      <c r="G20" s="68" t="s">
        <v>556</v>
      </c>
      <c r="H20" s="153"/>
    </row>
    <row r="21" spans="1:8">
      <c r="A21" s="67">
        <v>45379.704988425925</v>
      </c>
      <c r="B21" s="68" t="s">
        <v>49</v>
      </c>
      <c r="C21" s="68" t="s">
        <v>67</v>
      </c>
      <c r="D21" s="68">
        <v>17</v>
      </c>
      <c r="E21" s="68">
        <v>100</v>
      </c>
      <c r="F21" s="68">
        <f t="shared" si="0"/>
        <v>1700</v>
      </c>
      <c r="G21" s="68" t="s">
        <v>149</v>
      </c>
      <c r="H21" s="153"/>
    </row>
    <row r="22" spans="1:8">
      <c r="A22" s="67">
        <v>45379.704328703701</v>
      </c>
      <c r="B22" s="68" t="s">
        <v>97</v>
      </c>
      <c r="C22" s="68" t="s">
        <v>98</v>
      </c>
      <c r="D22" s="68">
        <v>156.4</v>
      </c>
      <c r="E22" s="68">
        <v>10</v>
      </c>
      <c r="F22" s="68">
        <f t="shared" si="0"/>
        <v>1564</v>
      </c>
      <c r="G22" s="68" t="s">
        <v>149</v>
      </c>
      <c r="H22" s="153"/>
    </row>
    <row r="23" spans="1:8">
      <c r="A23" s="67">
        <v>45363.436631944445</v>
      </c>
      <c r="B23" s="68" t="s">
        <v>134</v>
      </c>
      <c r="C23" s="68" t="s">
        <v>135</v>
      </c>
      <c r="D23" s="68">
        <v>1314</v>
      </c>
      <c r="E23" s="68">
        <v>1</v>
      </c>
      <c r="F23" s="68">
        <f t="shared" si="0"/>
        <v>1314</v>
      </c>
      <c r="G23" s="68" t="s">
        <v>165</v>
      </c>
      <c r="H23" s="153"/>
    </row>
    <row r="24" spans="1:8">
      <c r="A24" s="67">
        <v>45379.704988425925</v>
      </c>
      <c r="B24" s="68" t="s">
        <v>54</v>
      </c>
      <c r="C24" s="68" t="s">
        <v>86</v>
      </c>
      <c r="D24" s="68">
        <v>30</v>
      </c>
      <c r="E24" s="68">
        <v>40</v>
      </c>
      <c r="F24" s="68">
        <f t="shared" si="0"/>
        <v>1200</v>
      </c>
      <c r="G24" s="68" t="s">
        <v>149</v>
      </c>
      <c r="H24" s="153"/>
    </row>
    <row r="25" spans="1:8">
      <c r="A25" s="67">
        <v>45379.704988425925</v>
      </c>
      <c r="B25" s="68" t="s">
        <v>94</v>
      </c>
      <c r="C25" s="68" t="s">
        <v>95</v>
      </c>
      <c r="D25" s="68">
        <v>27</v>
      </c>
      <c r="E25" s="68">
        <v>30</v>
      </c>
      <c r="F25" s="68">
        <f t="shared" si="0"/>
        <v>810</v>
      </c>
      <c r="G25" s="68" t="s">
        <v>149</v>
      </c>
      <c r="H25" s="153"/>
    </row>
    <row r="26" spans="1:8">
      <c r="A26" s="67">
        <v>45379.704328703701</v>
      </c>
      <c r="B26" s="68" t="s">
        <v>150</v>
      </c>
      <c r="C26" s="68" t="s">
        <v>151</v>
      </c>
      <c r="D26" s="68">
        <v>7</v>
      </c>
      <c r="E26" s="68">
        <v>20</v>
      </c>
      <c r="F26" s="68">
        <f t="shared" si="0"/>
        <v>140</v>
      </c>
      <c r="G26" s="68" t="s">
        <v>149</v>
      </c>
      <c r="H26" s="153"/>
    </row>
  </sheetData>
  <phoneticPr fontId="3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7"/>
  <dimension ref="A1:O79"/>
  <sheetViews>
    <sheetView zoomScale="85" zoomScaleNormal="85" workbookViewId="0">
      <selection activeCell="A2" sqref="A2:G78"/>
    </sheetView>
  </sheetViews>
  <sheetFormatPr defaultRowHeight="15.75"/>
  <cols>
    <col min="1" max="1" width="10.75" style="63" customWidth="1"/>
    <col min="2" max="2" width="14.75" style="63" customWidth="1"/>
    <col min="3" max="3" width="49.125" style="71" customWidth="1"/>
    <col min="4" max="4" width="9.25" style="63" customWidth="1"/>
    <col min="5" max="5" width="10.625" style="63" bestFit="1" customWidth="1"/>
    <col min="6" max="6" width="10.75" style="116" bestFit="1" customWidth="1"/>
    <col min="7" max="7" width="34.625" style="71" bestFit="1" customWidth="1"/>
    <col min="8" max="8" width="9.875" style="86" bestFit="1" customWidth="1"/>
    <col min="9" max="9" width="9" style="71"/>
    <col min="10" max="13" width="15.625" style="71" customWidth="1"/>
    <col min="14" max="14" width="27.75" style="71" customWidth="1"/>
    <col min="15" max="15" width="30.875" style="71" bestFit="1" customWidth="1"/>
    <col min="16" max="16384" width="9" style="71"/>
  </cols>
  <sheetData>
    <row r="1" spans="1:8" ht="20.100000000000001" customHeight="1">
      <c r="A1" s="114" t="s">
        <v>24</v>
      </c>
      <c r="B1" s="114" t="s">
        <v>25</v>
      </c>
      <c r="C1" s="61" t="s">
        <v>26</v>
      </c>
      <c r="D1" s="114" t="s">
        <v>0</v>
      </c>
      <c r="E1" s="114" t="s">
        <v>27</v>
      </c>
      <c r="F1" s="115" t="s">
        <v>28</v>
      </c>
      <c r="G1" s="61" t="s">
        <v>29</v>
      </c>
      <c r="H1" s="92" t="s">
        <v>131</v>
      </c>
    </row>
    <row r="2" spans="1:8" s="84" customFormat="1" ht="20.100000000000001" customHeight="1">
      <c r="A2" s="64">
        <v>45349.408009259256</v>
      </c>
      <c r="B2" s="65" t="s">
        <v>105</v>
      </c>
      <c r="C2" s="65" t="s">
        <v>561</v>
      </c>
      <c r="D2" s="65">
        <v>45499</v>
      </c>
      <c r="E2" s="65">
        <v>4</v>
      </c>
      <c r="F2" s="65">
        <f t="shared" ref="F2:F33" si="0">D2*E2</f>
        <v>181996</v>
      </c>
      <c r="G2" s="65" t="s">
        <v>34</v>
      </c>
      <c r="H2" s="93">
        <f>F2/F79*100</f>
        <v>18.964396168690971</v>
      </c>
    </row>
    <row r="3" spans="1:8" s="84" customFormat="1" ht="20.100000000000001" customHeight="1">
      <c r="A3" s="64">
        <v>45369.598310185182</v>
      </c>
      <c r="B3" s="65" t="s">
        <v>544</v>
      </c>
      <c r="C3" s="65" t="s">
        <v>545</v>
      </c>
      <c r="D3" s="65">
        <v>62000</v>
      </c>
      <c r="E3" s="65">
        <v>1</v>
      </c>
      <c r="F3" s="65">
        <f t="shared" si="0"/>
        <v>62000</v>
      </c>
      <c r="G3" s="65" t="s">
        <v>546</v>
      </c>
      <c r="H3" s="93">
        <f>(F3/F79)*100+H2</f>
        <v>25.424936853424924</v>
      </c>
    </row>
    <row r="4" spans="1:8" s="84" customFormat="1" ht="20.100000000000001" customHeight="1">
      <c r="A4" s="64">
        <v>45363.594363425924</v>
      </c>
      <c r="B4" s="65" t="s">
        <v>420</v>
      </c>
      <c r="C4" s="65" t="s">
        <v>421</v>
      </c>
      <c r="D4" s="65">
        <v>3515</v>
      </c>
      <c r="E4" s="65">
        <v>15</v>
      </c>
      <c r="F4" s="65">
        <f t="shared" si="0"/>
        <v>52725</v>
      </c>
      <c r="G4" s="65" t="s">
        <v>547</v>
      </c>
      <c r="H4" s="93">
        <f>(F4/F79)*100+H3</f>
        <v>30.919001492176498</v>
      </c>
    </row>
    <row r="5" spans="1:8" s="84" customFormat="1" ht="20.100000000000001" customHeight="1">
      <c r="A5" s="64">
        <v>45321.393506944441</v>
      </c>
      <c r="B5" s="65" t="s">
        <v>498</v>
      </c>
      <c r="C5" s="65" t="s">
        <v>499</v>
      </c>
      <c r="D5" s="65">
        <v>42176</v>
      </c>
      <c r="E5" s="65">
        <v>1</v>
      </c>
      <c r="F5" s="65">
        <f t="shared" si="0"/>
        <v>42176</v>
      </c>
      <c r="G5" s="65" t="s">
        <v>34</v>
      </c>
      <c r="H5" s="93">
        <f>(F5/F79)*100+H4</f>
        <v>35.313836394101322</v>
      </c>
    </row>
    <row r="6" spans="1:8" s="84" customFormat="1" ht="20.100000000000001" customHeight="1">
      <c r="A6" s="64">
        <v>45324.392592592594</v>
      </c>
      <c r="B6" s="65" t="s">
        <v>500</v>
      </c>
      <c r="C6" s="65" t="s">
        <v>501</v>
      </c>
      <c r="D6" s="65">
        <v>38000</v>
      </c>
      <c r="E6" s="65">
        <v>1</v>
      </c>
      <c r="F6" s="65">
        <f t="shared" si="0"/>
        <v>38000</v>
      </c>
      <c r="G6" s="65" t="s">
        <v>502</v>
      </c>
      <c r="H6" s="93">
        <f>(F6/F79)*100+H5</f>
        <v>39.273522620228583</v>
      </c>
    </row>
    <row r="7" spans="1:8" s="84" customFormat="1" ht="20.100000000000001" customHeight="1">
      <c r="A7" s="64">
        <v>45316.442789351851</v>
      </c>
      <c r="B7" s="65" t="s">
        <v>70</v>
      </c>
      <c r="C7" s="65" t="s">
        <v>100</v>
      </c>
      <c r="D7" s="65">
        <v>12300</v>
      </c>
      <c r="E7" s="65">
        <v>3</v>
      </c>
      <c r="F7" s="65">
        <f t="shared" si="0"/>
        <v>36900</v>
      </c>
      <c r="G7" s="65" t="s">
        <v>185</v>
      </c>
      <c r="H7" s="93">
        <f>(F7/F79)*100+H6</f>
        <v>43.118586350336372</v>
      </c>
    </row>
    <row r="8" spans="1:8" s="84" customFormat="1" ht="20.100000000000001" customHeight="1">
      <c r="A8" s="64">
        <v>45365.394108796296</v>
      </c>
      <c r="B8" s="65" t="s">
        <v>548</v>
      </c>
      <c r="C8" s="65" t="s">
        <v>549</v>
      </c>
      <c r="D8" s="65">
        <v>18000</v>
      </c>
      <c r="E8" s="65">
        <v>2</v>
      </c>
      <c r="F8" s="65">
        <f t="shared" si="0"/>
        <v>36000</v>
      </c>
      <c r="G8" s="65" t="s">
        <v>190</v>
      </c>
      <c r="H8" s="93">
        <f>(F8/F79)*100+H7</f>
        <v>46.869868038246409</v>
      </c>
    </row>
    <row r="9" spans="1:8" s="84" customFormat="1" ht="20.100000000000001" customHeight="1">
      <c r="A9" s="64">
        <v>45349.408900462964</v>
      </c>
      <c r="B9" s="65" t="s">
        <v>503</v>
      </c>
      <c r="C9" s="65" t="s">
        <v>504</v>
      </c>
      <c r="D9" s="65">
        <v>3326.5</v>
      </c>
      <c r="E9" s="65">
        <v>10</v>
      </c>
      <c r="F9" s="65">
        <f t="shared" si="0"/>
        <v>33265</v>
      </c>
      <c r="G9" s="65" t="s">
        <v>213</v>
      </c>
      <c r="H9" s="93">
        <f>(F9/F79)*100+H8</f>
        <v>50.336156520144392</v>
      </c>
    </row>
    <row r="10" spans="1:8" s="84" customFormat="1" ht="20.100000000000001" customHeight="1">
      <c r="A10" s="64">
        <v>45379.704988425925</v>
      </c>
      <c r="B10" s="65" t="s">
        <v>40</v>
      </c>
      <c r="C10" s="65" t="s">
        <v>41</v>
      </c>
      <c r="D10" s="65">
        <v>14000</v>
      </c>
      <c r="E10" s="65">
        <v>2</v>
      </c>
      <c r="F10" s="65">
        <f t="shared" si="0"/>
        <v>28000</v>
      </c>
      <c r="G10" s="65" t="s">
        <v>149</v>
      </c>
      <c r="H10" s="93">
        <f>(F10/F79)*100+H9</f>
        <v>53.253820055185528</v>
      </c>
    </row>
    <row r="11" spans="1:8" ht="20.100000000000001" customHeight="1">
      <c r="A11" s="64">
        <v>45301.720381944448</v>
      </c>
      <c r="B11" s="65" t="s">
        <v>469</v>
      </c>
      <c r="C11" s="65" t="s">
        <v>470</v>
      </c>
      <c r="D11" s="65">
        <v>26100</v>
      </c>
      <c r="E11" s="65">
        <v>1</v>
      </c>
      <c r="F11" s="65">
        <f t="shared" si="0"/>
        <v>26100</v>
      </c>
      <c r="G11" s="65" t="s">
        <v>471</v>
      </c>
      <c r="H11" s="93">
        <f>(F11/F79)*100+H10</f>
        <v>55.973499278920308</v>
      </c>
    </row>
    <row r="12" spans="1:8" ht="20.100000000000001" customHeight="1">
      <c r="A12" s="64">
        <v>45379.704328703701</v>
      </c>
      <c r="B12" s="65" t="s">
        <v>42</v>
      </c>
      <c r="C12" s="65" t="s">
        <v>43</v>
      </c>
      <c r="D12" s="65">
        <v>12900</v>
      </c>
      <c r="E12" s="65">
        <v>2</v>
      </c>
      <c r="F12" s="65">
        <f t="shared" si="0"/>
        <v>25800</v>
      </c>
      <c r="G12" s="65" t="s">
        <v>149</v>
      </c>
      <c r="H12" s="93">
        <f>(F12/F79)*100+H11</f>
        <v>58.661917821922501</v>
      </c>
    </row>
    <row r="13" spans="1:8" ht="20.100000000000001" customHeight="1">
      <c r="A13" s="64">
        <v>45327.382870370369</v>
      </c>
      <c r="B13" s="65" t="s">
        <v>64</v>
      </c>
      <c r="C13" s="65" t="s">
        <v>65</v>
      </c>
      <c r="D13" s="65">
        <v>25600</v>
      </c>
      <c r="E13" s="65">
        <v>1</v>
      </c>
      <c r="F13" s="65">
        <f t="shared" si="0"/>
        <v>25600</v>
      </c>
      <c r="G13" s="65" t="s">
        <v>272</v>
      </c>
      <c r="H13" s="93">
        <f>(F13/F79)*100+H12</f>
        <v>61.329495911102967</v>
      </c>
    </row>
    <row r="14" spans="1:8" ht="20.100000000000001" customHeight="1">
      <c r="A14" s="64">
        <v>45316.442789351851</v>
      </c>
      <c r="B14" s="65" t="s">
        <v>428</v>
      </c>
      <c r="C14" s="65" t="s">
        <v>429</v>
      </c>
      <c r="D14" s="65">
        <v>24300</v>
      </c>
      <c r="E14" s="65">
        <v>1</v>
      </c>
      <c r="F14" s="65">
        <f t="shared" si="0"/>
        <v>24300</v>
      </c>
      <c r="G14" s="65" t="s">
        <v>472</v>
      </c>
      <c r="H14" s="93">
        <f>(F14/F79)*100+H13</f>
        <v>63.861611050442242</v>
      </c>
    </row>
    <row r="15" spans="1:8" ht="20.100000000000001" customHeight="1">
      <c r="A15" s="64">
        <v>45379.704328703701</v>
      </c>
      <c r="B15" s="65" t="s">
        <v>57</v>
      </c>
      <c r="C15" s="65" t="s">
        <v>58</v>
      </c>
      <c r="D15" s="65">
        <v>6540</v>
      </c>
      <c r="E15" s="65">
        <v>3</v>
      </c>
      <c r="F15" s="65">
        <f t="shared" si="0"/>
        <v>19620</v>
      </c>
      <c r="G15" s="65" t="s">
        <v>149</v>
      </c>
      <c r="H15" s="93">
        <f>(F15/F79)*100+H14</f>
        <v>65.906059570353207</v>
      </c>
    </row>
    <row r="16" spans="1:8" ht="20.100000000000001" customHeight="1">
      <c r="A16" s="64">
        <v>45314.553240740737</v>
      </c>
      <c r="B16" s="65" t="s">
        <v>136</v>
      </c>
      <c r="C16" s="65" t="s">
        <v>137</v>
      </c>
      <c r="D16" s="65">
        <v>18125</v>
      </c>
      <c r="E16" s="65">
        <v>1</v>
      </c>
      <c r="F16" s="65">
        <f t="shared" si="0"/>
        <v>18125</v>
      </c>
      <c r="G16" s="65" t="s">
        <v>66</v>
      </c>
      <c r="H16" s="93">
        <f>(F16/F79)*100+H15</f>
        <v>67.794725697946802</v>
      </c>
    </row>
    <row r="17" spans="1:8" ht="20.100000000000001" customHeight="1">
      <c r="A17" s="64">
        <v>45301.720381944448</v>
      </c>
      <c r="B17" s="65" t="s">
        <v>473</v>
      </c>
      <c r="C17" s="65" t="s">
        <v>474</v>
      </c>
      <c r="D17" s="65">
        <v>17100</v>
      </c>
      <c r="E17" s="65">
        <v>1</v>
      </c>
      <c r="F17" s="65">
        <f t="shared" si="0"/>
        <v>17100</v>
      </c>
      <c r="G17" s="65" t="s">
        <v>471</v>
      </c>
      <c r="H17" s="93">
        <f>(F17/F79)*100+H16</f>
        <v>69.576584499704069</v>
      </c>
    </row>
    <row r="18" spans="1:8" ht="20.100000000000001" customHeight="1">
      <c r="A18" s="64">
        <v>45301.720381944448</v>
      </c>
      <c r="B18" s="65" t="s">
        <v>475</v>
      </c>
      <c r="C18" s="65" t="s">
        <v>476</v>
      </c>
      <c r="D18" s="65">
        <v>16200</v>
      </c>
      <c r="E18" s="65">
        <v>1</v>
      </c>
      <c r="F18" s="65">
        <f t="shared" si="0"/>
        <v>16200</v>
      </c>
      <c r="G18" s="65" t="s">
        <v>471</v>
      </c>
      <c r="H18" s="93">
        <f>(F18/F79)*100+H17</f>
        <v>71.26466125926359</v>
      </c>
    </row>
    <row r="19" spans="1:8" ht="20.100000000000001" customHeight="1">
      <c r="A19" s="64">
        <v>45379.704328703701</v>
      </c>
      <c r="B19" s="65" t="s">
        <v>559</v>
      </c>
      <c r="C19" s="65" t="s">
        <v>560</v>
      </c>
      <c r="D19" s="65">
        <v>15000</v>
      </c>
      <c r="E19" s="65">
        <v>1</v>
      </c>
      <c r="F19" s="65">
        <f t="shared" si="0"/>
        <v>15000</v>
      </c>
      <c r="G19" s="65" t="s">
        <v>149</v>
      </c>
      <c r="H19" s="93">
        <f>(F19/F79)*100+H18</f>
        <v>72.827695295892767</v>
      </c>
    </row>
    <row r="20" spans="1:8" ht="20.100000000000001" customHeight="1">
      <c r="A20" s="64">
        <v>45363.594363425924</v>
      </c>
      <c r="B20" s="65" t="s">
        <v>551</v>
      </c>
      <c r="C20" s="65" t="s">
        <v>552</v>
      </c>
      <c r="D20" s="65">
        <v>63</v>
      </c>
      <c r="E20" s="65">
        <v>200</v>
      </c>
      <c r="F20" s="65">
        <f t="shared" si="0"/>
        <v>12600</v>
      </c>
      <c r="G20" s="65" t="s">
        <v>550</v>
      </c>
      <c r="H20" s="93">
        <f>(F20/F79)*100+H19</f>
        <v>74.14064388666128</v>
      </c>
    </row>
    <row r="21" spans="1:8" ht="20.100000000000001" customHeight="1">
      <c r="A21" s="64">
        <v>45380.407141203701</v>
      </c>
      <c r="B21" s="65" t="s">
        <v>146</v>
      </c>
      <c r="C21" s="65" t="s">
        <v>147</v>
      </c>
      <c r="D21" s="65">
        <v>12220</v>
      </c>
      <c r="E21" s="65">
        <v>1</v>
      </c>
      <c r="F21" s="65">
        <f t="shared" si="0"/>
        <v>12220</v>
      </c>
      <c r="G21" s="65" t="s">
        <v>149</v>
      </c>
      <c r="H21" s="93">
        <f>(F21/F52)*100+H20</f>
        <v>456.01564388666128</v>
      </c>
    </row>
    <row r="22" spans="1:8" ht="20.100000000000001" customHeight="1">
      <c r="A22" s="64">
        <v>45344.37804398148</v>
      </c>
      <c r="B22" s="65" t="s">
        <v>505</v>
      </c>
      <c r="C22" s="65" t="s">
        <v>506</v>
      </c>
      <c r="D22" s="65">
        <v>12032</v>
      </c>
      <c r="E22" s="65">
        <v>1</v>
      </c>
      <c r="F22" s="65">
        <f t="shared" si="0"/>
        <v>12032</v>
      </c>
      <c r="G22" s="65" t="s">
        <v>96</v>
      </c>
      <c r="H22" s="93">
        <f>(F22/F52)*100+H21</f>
        <v>832.01564388666134</v>
      </c>
    </row>
    <row r="23" spans="1:8" ht="20.100000000000001" customHeight="1">
      <c r="A23" s="64">
        <v>45301.718553240738</v>
      </c>
      <c r="B23" s="65" t="s">
        <v>477</v>
      </c>
      <c r="C23" s="64">
        <v>36895</v>
      </c>
      <c r="D23" s="65">
        <v>11803</v>
      </c>
      <c r="E23" s="65">
        <v>1</v>
      </c>
      <c r="F23" s="65">
        <f t="shared" si="0"/>
        <v>11803</v>
      </c>
      <c r="G23" s="65" t="s">
        <v>478</v>
      </c>
      <c r="H23" s="93">
        <f>(F23/F52)*100+H22</f>
        <v>1200.8593938866613</v>
      </c>
    </row>
    <row r="24" spans="1:8" ht="20.100000000000001" customHeight="1">
      <c r="A24" s="64">
        <v>45344.37804398148</v>
      </c>
      <c r="B24" s="65" t="s">
        <v>447</v>
      </c>
      <c r="C24" s="65" t="s">
        <v>448</v>
      </c>
      <c r="D24" s="65">
        <v>3800</v>
      </c>
      <c r="E24" s="65">
        <v>3</v>
      </c>
      <c r="F24" s="65">
        <f t="shared" si="0"/>
        <v>11400</v>
      </c>
      <c r="G24" s="65" t="s">
        <v>507</v>
      </c>
      <c r="H24" s="93">
        <f>(F24/F52)*100+H23</f>
        <v>1557.1093938866613</v>
      </c>
    </row>
    <row r="25" spans="1:8" ht="20.100000000000001" customHeight="1">
      <c r="A25" s="64">
        <v>45379.704988425925</v>
      </c>
      <c r="B25" s="65" t="s">
        <v>153</v>
      </c>
      <c r="C25" s="65" t="s">
        <v>154</v>
      </c>
      <c r="D25" s="65">
        <v>11000</v>
      </c>
      <c r="E25" s="65">
        <v>1</v>
      </c>
      <c r="F25" s="65">
        <f t="shared" si="0"/>
        <v>11000</v>
      </c>
      <c r="G25" s="65" t="s">
        <v>149</v>
      </c>
      <c r="H25" s="93">
        <f>(F25/F52)*100+H24</f>
        <v>1900.8593938866613</v>
      </c>
    </row>
    <row r="26" spans="1:8" ht="20.100000000000001" customHeight="1">
      <c r="A26" s="64">
        <v>45379.704988425925</v>
      </c>
      <c r="B26" s="65" t="s">
        <v>82</v>
      </c>
      <c r="C26" s="65" t="s">
        <v>83</v>
      </c>
      <c r="D26" s="65">
        <v>140</v>
      </c>
      <c r="E26" s="65">
        <v>75</v>
      </c>
      <c r="F26" s="65">
        <f t="shared" si="0"/>
        <v>10500</v>
      </c>
      <c r="G26" s="65" t="s">
        <v>149</v>
      </c>
      <c r="H26" s="93">
        <f>(F26/F52)*100+H25</f>
        <v>2228.9843938866616</v>
      </c>
    </row>
    <row r="27" spans="1:8" ht="20.100000000000001" customHeight="1">
      <c r="A27" s="64">
        <v>45321.393506944441</v>
      </c>
      <c r="B27" s="65" t="s">
        <v>479</v>
      </c>
      <c r="C27" s="65" t="s">
        <v>480</v>
      </c>
      <c r="D27" s="65">
        <v>9350</v>
      </c>
      <c r="E27" s="65">
        <v>1</v>
      </c>
      <c r="F27" s="65">
        <f t="shared" si="0"/>
        <v>9350</v>
      </c>
      <c r="G27" s="65" t="s">
        <v>34</v>
      </c>
      <c r="H27" s="93">
        <f>(F27/F52)*100+H26</f>
        <v>2521.1718938866616</v>
      </c>
    </row>
    <row r="28" spans="1:8" ht="20.100000000000001" customHeight="1">
      <c r="A28" s="64">
        <v>45344.37804398148</v>
      </c>
      <c r="B28" s="65" t="s">
        <v>111</v>
      </c>
      <c r="C28" s="65" t="s">
        <v>112</v>
      </c>
      <c r="D28" s="65">
        <v>930.7</v>
      </c>
      <c r="E28" s="65">
        <v>10</v>
      </c>
      <c r="F28" s="65">
        <f t="shared" si="0"/>
        <v>9307</v>
      </c>
      <c r="G28" s="65" t="s">
        <v>96</v>
      </c>
      <c r="H28" s="93">
        <f>(F28/F52)*100+H27</f>
        <v>2812.0156438866616</v>
      </c>
    </row>
    <row r="29" spans="1:8" ht="20.100000000000001" customHeight="1">
      <c r="A29" s="64">
        <v>45321.393506944441</v>
      </c>
      <c r="B29" s="65" t="s">
        <v>481</v>
      </c>
      <c r="C29" s="65" t="s">
        <v>482</v>
      </c>
      <c r="D29" s="65">
        <v>8600</v>
      </c>
      <c r="E29" s="65">
        <v>1</v>
      </c>
      <c r="F29" s="65">
        <f t="shared" si="0"/>
        <v>8600</v>
      </c>
      <c r="G29" s="65" t="s">
        <v>34</v>
      </c>
      <c r="H29" s="93">
        <f>(F29/F52)*100+H28</f>
        <v>3080.7656438866616</v>
      </c>
    </row>
    <row r="30" spans="1:8" ht="20.100000000000001" customHeight="1">
      <c r="A30" s="64">
        <v>45344.37804398148</v>
      </c>
      <c r="B30" s="65" t="s">
        <v>84</v>
      </c>
      <c r="C30" s="65" t="s">
        <v>85</v>
      </c>
      <c r="D30" s="65">
        <v>172</v>
      </c>
      <c r="E30" s="65">
        <v>45</v>
      </c>
      <c r="F30" s="65">
        <f t="shared" si="0"/>
        <v>7740</v>
      </c>
      <c r="G30" s="65" t="s">
        <v>34</v>
      </c>
      <c r="H30" s="93">
        <f>(F30/F52)*100+H29</f>
        <v>3322.6406438866616</v>
      </c>
    </row>
    <row r="31" spans="1:8" ht="20.100000000000001" customHeight="1">
      <c r="A31" s="64">
        <v>45321.393506944441</v>
      </c>
      <c r="B31" s="65" t="s">
        <v>483</v>
      </c>
      <c r="C31" s="65" t="s">
        <v>484</v>
      </c>
      <c r="D31" s="65">
        <v>7220</v>
      </c>
      <c r="E31" s="65">
        <v>1</v>
      </c>
      <c r="F31" s="65">
        <f t="shared" si="0"/>
        <v>7220</v>
      </c>
      <c r="G31" s="65" t="s">
        <v>34</v>
      </c>
      <c r="H31" s="93">
        <f>(F31/F52)*100+H30</f>
        <v>3548.2656438866616</v>
      </c>
    </row>
    <row r="32" spans="1:8" ht="20.100000000000001" customHeight="1">
      <c r="A32" s="64">
        <v>45321.393506944441</v>
      </c>
      <c r="B32" s="65" t="s">
        <v>109</v>
      </c>
      <c r="C32" s="65" t="s">
        <v>110</v>
      </c>
      <c r="D32" s="65">
        <v>7020</v>
      </c>
      <c r="E32" s="65">
        <v>1</v>
      </c>
      <c r="F32" s="65">
        <f t="shared" si="0"/>
        <v>7020</v>
      </c>
      <c r="G32" s="65" t="s">
        <v>34</v>
      </c>
      <c r="H32" s="93">
        <f>(F32/F52)*100+H31</f>
        <v>3767.6406438866616</v>
      </c>
    </row>
    <row r="33" spans="1:8" ht="20.100000000000001" customHeight="1">
      <c r="A33" s="64">
        <v>45308.731076388889</v>
      </c>
      <c r="B33" s="65" t="s">
        <v>305</v>
      </c>
      <c r="C33" s="65" t="s">
        <v>306</v>
      </c>
      <c r="D33" s="65">
        <v>6897</v>
      </c>
      <c r="E33" s="65">
        <v>1</v>
      </c>
      <c r="F33" s="65">
        <f t="shared" si="0"/>
        <v>6897</v>
      </c>
      <c r="G33" s="65" t="s">
        <v>485</v>
      </c>
      <c r="H33" s="93">
        <f>(F33/F52)*100+H32</f>
        <v>3983.1718938866616</v>
      </c>
    </row>
    <row r="34" spans="1:8" ht="20.100000000000001" customHeight="1">
      <c r="A34" s="64">
        <v>45301.720381944448</v>
      </c>
      <c r="B34" s="65" t="s">
        <v>486</v>
      </c>
      <c r="C34" s="65" t="s">
        <v>487</v>
      </c>
      <c r="D34" s="65">
        <v>3240</v>
      </c>
      <c r="E34" s="65">
        <v>2</v>
      </c>
      <c r="F34" s="65">
        <f t="shared" ref="F34:F65" si="1">D34*E34</f>
        <v>6480</v>
      </c>
      <c r="G34" s="65" t="s">
        <v>471</v>
      </c>
      <c r="H34" s="93">
        <f>(F34/F52)*100+H33</f>
        <v>4185.6718938866616</v>
      </c>
    </row>
    <row r="35" spans="1:8" ht="20.100000000000001" customHeight="1">
      <c r="A35" s="64">
        <v>45316.442789351851</v>
      </c>
      <c r="B35" s="65" t="s">
        <v>107</v>
      </c>
      <c r="C35" s="65" t="s">
        <v>108</v>
      </c>
      <c r="D35" s="65">
        <v>6200</v>
      </c>
      <c r="E35" s="65">
        <v>1</v>
      </c>
      <c r="F35" s="65">
        <f t="shared" si="1"/>
        <v>6200</v>
      </c>
      <c r="G35" s="65" t="s">
        <v>165</v>
      </c>
      <c r="H35" s="93">
        <f>(F35/F52)*100+H34</f>
        <v>4379.4218938866616</v>
      </c>
    </row>
    <row r="36" spans="1:8" ht="20.100000000000001" customHeight="1">
      <c r="A36" s="64">
        <v>45321.393506944441</v>
      </c>
      <c r="B36" s="65" t="s">
        <v>488</v>
      </c>
      <c r="C36" s="65" t="s">
        <v>489</v>
      </c>
      <c r="D36" s="65">
        <v>3000</v>
      </c>
      <c r="E36" s="65">
        <v>2</v>
      </c>
      <c r="F36" s="65">
        <f t="shared" si="1"/>
        <v>6000</v>
      </c>
      <c r="G36" s="65" t="s">
        <v>34</v>
      </c>
      <c r="H36" s="93">
        <f>(F36/F52)*100+H35</f>
        <v>4566.9218938866616</v>
      </c>
    </row>
    <row r="37" spans="1:8" ht="20.100000000000001" customHeight="1">
      <c r="A37" s="64">
        <v>45322.383483796293</v>
      </c>
      <c r="B37" s="65" t="s">
        <v>490</v>
      </c>
      <c r="C37" s="65" t="s">
        <v>491</v>
      </c>
      <c r="D37" s="65">
        <v>5500</v>
      </c>
      <c r="E37" s="65">
        <v>1</v>
      </c>
      <c r="F37" s="65">
        <f t="shared" si="1"/>
        <v>5500</v>
      </c>
      <c r="G37" s="65" t="s">
        <v>492</v>
      </c>
      <c r="H37" s="93">
        <f>(F37/F52)*100+H36</f>
        <v>4738.7968938866616</v>
      </c>
    </row>
    <row r="38" spans="1:8" ht="20.100000000000001" customHeight="1">
      <c r="A38" s="64">
        <v>45301.720381944448</v>
      </c>
      <c r="B38" s="65" t="s">
        <v>493</v>
      </c>
      <c r="C38" s="65" t="s">
        <v>494</v>
      </c>
      <c r="D38" s="65">
        <v>5040</v>
      </c>
      <c r="E38" s="65">
        <v>1</v>
      </c>
      <c r="F38" s="65">
        <f t="shared" si="1"/>
        <v>5040</v>
      </c>
      <c r="G38" s="65" t="s">
        <v>471</v>
      </c>
      <c r="H38" s="93">
        <f>(F38/F52)*100+H37</f>
        <v>4896.2968938866616</v>
      </c>
    </row>
    <row r="39" spans="1:8" ht="20.100000000000001" customHeight="1">
      <c r="A39" s="64">
        <v>45321.393506944441</v>
      </c>
      <c r="B39" s="65" t="s">
        <v>71</v>
      </c>
      <c r="C39" s="65" t="s">
        <v>72</v>
      </c>
      <c r="D39" s="65">
        <v>2500</v>
      </c>
      <c r="E39" s="65">
        <v>2</v>
      </c>
      <c r="F39" s="65">
        <f t="shared" si="1"/>
        <v>5000</v>
      </c>
      <c r="G39" s="65" t="s">
        <v>34</v>
      </c>
      <c r="H39" s="93">
        <f>(F39/F52)*100+H38</f>
        <v>5052.5468938866616</v>
      </c>
    </row>
    <row r="40" spans="1:8" ht="20.100000000000001" customHeight="1">
      <c r="A40" s="64">
        <v>45351.407719907409</v>
      </c>
      <c r="B40" s="65" t="s">
        <v>508</v>
      </c>
      <c r="C40" s="65" t="s">
        <v>509</v>
      </c>
      <c r="D40" s="65">
        <v>2500</v>
      </c>
      <c r="E40" s="65">
        <v>2</v>
      </c>
      <c r="F40" s="65">
        <f t="shared" si="1"/>
        <v>5000</v>
      </c>
      <c r="G40" s="65" t="s">
        <v>34</v>
      </c>
      <c r="H40" s="93">
        <f>(F40/F52)*100+H39</f>
        <v>5208.7968938866616</v>
      </c>
    </row>
    <row r="41" spans="1:8" ht="20.100000000000001" customHeight="1">
      <c r="A41" s="64">
        <v>45379.704328703701</v>
      </c>
      <c r="B41" s="65" t="s">
        <v>218</v>
      </c>
      <c r="C41" s="65" t="s">
        <v>219</v>
      </c>
      <c r="D41" s="65">
        <v>670</v>
      </c>
      <c r="E41" s="65">
        <v>7</v>
      </c>
      <c r="F41" s="65">
        <f t="shared" si="1"/>
        <v>4690</v>
      </c>
      <c r="G41" s="65" t="s">
        <v>149</v>
      </c>
      <c r="H41" s="93">
        <f>(F41/F52)*100+H40</f>
        <v>5355.3593938866616</v>
      </c>
    </row>
    <row r="42" spans="1:8" ht="20.100000000000001" customHeight="1">
      <c r="A42" s="64">
        <v>45351.407719907409</v>
      </c>
      <c r="B42" s="65" t="s">
        <v>510</v>
      </c>
      <c r="C42" s="65" t="s">
        <v>511</v>
      </c>
      <c r="D42" s="65">
        <v>4500</v>
      </c>
      <c r="E42" s="65">
        <v>1</v>
      </c>
      <c r="F42" s="65">
        <f t="shared" si="1"/>
        <v>4500</v>
      </c>
      <c r="G42" s="65" t="s">
        <v>34</v>
      </c>
      <c r="H42" s="93">
        <f>(F42/F52)*100+H41</f>
        <v>5495.9843938866616</v>
      </c>
    </row>
    <row r="43" spans="1:8" ht="20.100000000000001" customHeight="1">
      <c r="A43" s="64">
        <v>45380.407141203701</v>
      </c>
      <c r="B43" s="65" t="s">
        <v>92</v>
      </c>
      <c r="C43" s="65" t="s">
        <v>93</v>
      </c>
      <c r="D43" s="65">
        <v>140</v>
      </c>
      <c r="E43" s="65">
        <v>30</v>
      </c>
      <c r="F43" s="65">
        <f t="shared" si="1"/>
        <v>4200</v>
      </c>
      <c r="G43" s="65" t="s">
        <v>149</v>
      </c>
      <c r="H43" s="93">
        <f>(F43/F52)*100+H42</f>
        <v>5627.2343938866616</v>
      </c>
    </row>
    <row r="44" spans="1:8" ht="20.100000000000001" customHeight="1">
      <c r="A44" s="64">
        <v>45321.393506944441</v>
      </c>
      <c r="B44" s="65" t="s">
        <v>144</v>
      </c>
      <c r="C44" s="65" t="s">
        <v>145</v>
      </c>
      <c r="D44" s="65">
        <v>2000</v>
      </c>
      <c r="E44" s="65">
        <v>2</v>
      </c>
      <c r="F44" s="65">
        <f t="shared" si="1"/>
        <v>4000</v>
      </c>
      <c r="G44" s="65" t="s">
        <v>34</v>
      </c>
      <c r="H44" s="93">
        <f>(F44/F52)*100+H43</f>
        <v>5752.2343938866616</v>
      </c>
    </row>
    <row r="45" spans="1:8" ht="20.100000000000001" customHeight="1">
      <c r="A45" s="64">
        <v>45351.407719907409</v>
      </c>
      <c r="B45" s="65" t="s">
        <v>512</v>
      </c>
      <c r="C45" s="65" t="s">
        <v>513</v>
      </c>
      <c r="D45" s="65">
        <v>4000</v>
      </c>
      <c r="E45" s="65">
        <v>1</v>
      </c>
      <c r="F45" s="65">
        <f t="shared" si="1"/>
        <v>4000</v>
      </c>
      <c r="G45" s="65" t="s">
        <v>34</v>
      </c>
      <c r="H45" s="93">
        <f>(F45/F52)*100+H44</f>
        <v>5877.2343938866616</v>
      </c>
    </row>
    <row r="46" spans="1:8" ht="20.100000000000001" customHeight="1">
      <c r="A46" s="64">
        <v>45351.407719907409</v>
      </c>
      <c r="B46" s="65" t="s">
        <v>514</v>
      </c>
      <c r="C46" s="65" t="s">
        <v>515</v>
      </c>
      <c r="D46" s="65">
        <v>4000</v>
      </c>
      <c r="E46" s="65">
        <v>1</v>
      </c>
      <c r="F46" s="65">
        <f t="shared" si="1"/>
        <v>4000</v>
      </c>
      <c r="G46" s="65" t="s">
        <v>34</v>
      </c>
      <c r="H46" s="93">
        <f>(F46/F52)*100+H45</f>
        <v>6002.2343938866616</v>
      </c>
    </row>
    <row r="47" spans="1:8" ht="20.100000000000001" customHeight="1">
      <c r="A47" s="64">
        <v>45351.407719907409</v>
      </c>
      <c r="B47" s="65" t="s">
        <v>516</v>
      </c>
      <c r="C47" s="65" t="s">
        <v>517</v>
      </c>
      <c r="D47" s="65">
        <v>1950</v>
      </c>
      <c r="E47" s="65">
        <v>2</v>
      </c>
      <c r="F47" s="65">
        <f t="shared" si="1"/>
        <v>3900</v>
      </c>
      <c r="G47" s="65" t="s">
        <v>34</v>
      </c>
      <c r="H47" s="93">
        <f>(F47/F52)*100+H46</f>
        <v>6124.1093938866616</v>
      </c>
    </row>
    <row r="48" spans="1:8" ht="20.100000000000001" customHeight="1">
      <c r="A48" s="64">
        <v>45379.704328703701</v>
      </c>
      <c r="B48" s="65" t="s">
        <v>557</v>
      </c>
      <c r="C48" s="65" t="s">
        <v>558</v>
      </c>
      <c r="D48" s="65">
        <v>3801</v>
      </c>
      <c r="E48" s="65">
        <v>1</v>
      </c>
      <c r="F48" s="65">
        <f t="shared" si="1"/>
        <v>3801</v>
      </c>
      <c r="G48" s="65" t="s">
        <v>149</v>
      </c>
      <c r="H48" s="93">
        <f>(F48/F52)*100+H47</f>
        <v>6242.8906438866616</v>
      </c>
    </row>
    <row r="49" spans="1:15" ht="20.100000000000001" customHeight="1">
      <c r="A49" s="64">
        <v>45321.393506944441</v>
      </c>
      <c r="B49" s="65" t="s">
        <v>90</v>
      </c>
      <c r="C49" s="65" t="s">
        <v>91</v>
      </c>
      <c r="D49" s="65">
        <v>1878</v>
      </c>
      <c r="E49" s="65">
        <v>2</v>
      </c>
      <c r="F49" s="65">
        <f t="shared" si="1"/>
        <v>3756</v>
      </c>
      <c r="G49" s="65" t="s">
        <v>34</v>
      </c>
      <c r="H49" s="93">
        <f>(F49/F52)*100+H48</f>
        <v>6360.2656438866616</v>
      </c>
    </row>
    <row r="50" spans="1:15" ht="20.100000000000001" customHeight="1">
      <c r="A50" s="64">
        <v>45373.630983796298</v>
      </c>
      <c r="B50" s="65" t="s">
        <v>553</v>
      </c>
      <c r="C50" s="65" t="s">
        <v>554</v>
      </c>
      <c r="D50" s="65">
        <v>930</v>
      </c>
      <c r="E50" s="65">
        <v>4</v>
      </c>
      <c r="F50" s="65">
        <f t="shared" si="1"/>
        <v>3720</v>
      </c>
      <c r="G50" s="65" t="s">
        <v>555</v>
      </c>
      <c r="H50" s="93">
        <f>(F50/F52)*100+H49</f>
        <v>6476.5156438866616</v>
      </c>
    </row>
    <row r="51" spans="1:15" ht="20.100000000000001" customHeight="1">
      <c r="A51" s="64">
        <v>45379.704988425925</v>
      </c>
      <c r="B51" s="65" t="s">
        <v>49</v>
      </c>
      <c r="C51" s="65" t="s">
        <v>67</v>
      </c>
      <c r="D51" s="65">
        <v>17</v>
      </c>
      <c r="E51" s="65">
        <v>200</v>
      </c>
      <c r="F51" s="65">
        <f t="shared" si="1"/>
        <v>3400</v>
      </c>
      <c r="G51" s="65" t="s">
        <v>149</v>
      </c>
      <c r="H51" s="93">
        <f>(F51/F52)*100+H50</f>
        <v>6582.7656438866616</v>
      </c>
    </row>
    <row r="52" spans="1:15" ht="20.100000000000001" customHeight="1" thickBot="1">
      <c r="A52" s="64">
        <v>45379.704988425925</v>
      </c>
      <c r="B52" s="65" t="s">
        <v>55</v>
      </c>
      <c r="C52" s="65" t="s">
        <v>56</v>
      </c>
      <c r="D52" s="65">
        <v>80</v>
      </c>
      <c r="E52" s="65">
        <v>40</v>
      </c>
      <c r="F52" s="65">
        <f t="shared" si="1"/>
        <v>3200</v>
      </c>
      <c r="G52" s="65" t="s">
        <v>149</v>
      </c>
      <c r="H52" s="93">
        <f t="shared" ref="H52:H67" si="2">(F52/F53)*100+H51</f>
        <v>6687.3408072853545</v>
      </c>
    </row>
    <row r="53" spans="1:15" ht="20.100000000000001" customHeight="1">
      <c r="A53" s="64">
        <v>45379.704988425925</v>
      </c>
      <c r="B53" s="65" t="s">
        <v>53</v>
      </c>
      <c r="C53" s="65" t="s">
        <v>101</v>
      </c>
      <c r="D53" s="65">
        <v>153</v>
      </c>
      <c r="E53" s="65">
        <v>20</v>
      </c>
      <c r="F53" s="65">
        <f t="shared" si="1"/>
        <v>3060</v>
      </c>
      <c r="G53" s="65" t="s">
        <v>149</v>
      </c>
      <c r="H53" s="93">
        <f t="shared" si="2"/>
        <v>6793.223160226531</v>
      </c>
      <c r="J53" s="203">
        <v>1</v>
      </c>
      <c r="K53" s="200" t="s">
        <v>290</v>
      </c>
      <c r="L53" s="200" t="s">
        <v>291</v>
      </c>
      <c r="M53" s="200" t="s">
        <v>30</v>
      </c>
      <c r="N53" s="200" t="s">
        <v>292</v>
      </c>
      <c r="O53" s="150" t="s">
        <v>322</v>
      </c>
    </row>
    <row r="54" spans="1:15" ht="20.100000000000001" customHeight="1">
      <c r="A54" s="64">
        <v>45323.578680555554</v>
      </c>
      <c r="B54" s="65" t="s">
        <v>518</v>
      </c>
      <c r="C54" s="65" t="s">
        <v>519</v>
      </c>
      <c r="D54" s="65">
        <v>1445</v>
      </c>
      <c r="E54" s="65">
        <v>2</v>
      </c>
      <c r="F54" s="65">
        <f t="shared" si="1"/>
        <v>2890</v>
      </c>
      <c r="G54" s="65" t="s">
        <v>520</v>
      </c>
      <c r="H54" s="93">
        <f t="shared" si="2"/>
        <v>6896.4374459408164</v>
      </c>
      <c r="J54" s="205"/>
      <c r="K54" s="201"/>
      <c r="L54" s="201"/>
      <c r="M54" s="201"/>
      <c r="N54" s="201"/>
      <c r="O54" s="151" t="s">
        <v>324</v>
      </c>
    </row>
    <row r="55" spans="1:15" ht="20.100000000000001" customHeight="1" thickBot="1">
      <c r="A55" s="64">
        <v>45344.37804398148</v>
      </c>
      <c r="B55" s="65" t="s">
        <v>521</v>
      </c>
      <c r="C55" s="65" t="s">
        <v>522</v>
      </c>
      <c r="D55" s="65">
        <v>1400</v>
      </c>
      <c r="E55" s="65">
        <v>2</v>
      </c>
      <c r="F55" s="65">
        <f t="shared" si="1"/>
        <v>2800</v>
      </c>
      <c r="G55" s="65" t="s">
        <v>102</v>
      </c>
      <c r="H55" s="93">
        <f t="shared" si="2"/>
        <v>7006.241367509444</v>
      </c>
      <c r="J55" s="205"/>
      <c r="K55" s="201"/>
      <c r="L55" s="202"/>
      <c r="M55" s="201"/>
      <c r="N55" s="202"/>
      <c r="O55" s="152" t="s">
        <v>325</v>
      </c>
    </row>
    <row r="56" spans="1:15" ht="20.100000000000001" customHeight="1" thickBot="1">
      <c r="A56" s="64">
        <v>45344.37804398148</v>
      </c>
      <c r="B56" s="65" t="s">
        <v>523</v>
      </c>
      <c r="C56" s="65" t="s">
        <v>524</v>
      </c>
      <c r="D56" s="65">
        <v>850</v>
      </c>
      <c r="E56" s="65">
        <v>3</v>
      </c>
      <c r="F56" s="65">
        <f t="shared" si="1"/>
        <v>2550</v>
      </c>
      <c r="G56" s="65" t="s">
        <v>102</v>
      </c>
      <c r="H56" s="93">
        <f t="shared" si="2"/>
        <v>7112.491367509444</v>
      </c>
      <c r="J56" s="204"/>
      <c r="K56" s="202"/>
      <c r="L56" s="152" t="s">
        <v>293</v>
      </c>
      <c r="M56" s="202"/>
      <c r="N56" s="152" t="s">
        <v>294</v>
      </c>
      <c r="O56" s="152"/>
    </row>
    <row r="57" spans="1:15" ht="20.100000000000001" customHeight="1" thickBot="1">
      <c r="A57" s="64">
        <v>45344.37804398148</v>
      </c>
      <c r="B57" s="65" t="s">
        <v>55</v>
      </c>
      <c r="C57" s="65" t="s">
        <v>56</v>
      </c>
      <c r="D57" s="65">
        <v>80</v>
      </c>
      <c r="E57" s="65">
        <v>30</v>
      </c>
      <c r="F57" s="65">
        <f t="shared" si="1"/>
        <v>2400</v>
      </c>
      <c r="G57" s="65" t="s">
        <v>34</v>
      </c>
      <c r="H57" s="93">
        <f t="shared" si="2"/>
        <v>7214.4021955349217</v>
      </c>
      <c r="J57" s="203">
        <v>2</v>
      </c>
      <c r="K57" s="200" t="s">
        <v>290</v>
      </c>
      <c r="L57" s="200" t="s">
        <v>295</v>
      </c>
      <c r="M57" s="200" t="s">
        <v>30</v>
      </c>
      <c r="N57" s="152" t="s">
        <v>296</v>
      </c>
      <c r="O57" s="152" t="s">
        <v>326</v>
      </c>
    </row>
    <row r="58" spans="1:15" ht="20.100000000000001" customHeight="1" thickBot="1">
      <c r="A58" s="64">
        <v>45351.407719907409</v>
      </c>
      <c r="B58" s="65" t="s">
        <v>525</v>
      </c>
      <c r="C58" s="65" t="s">
        <v>526</v>
      </c>
      <c r="D58" s="65">
        <v>785</v>
      </c>
      <c r="E58" s="65">
        <v>3</v>
      </c>
      <c r="F58" s="65">
        <f t="shared" si="1"/>
        <v>2355</v>
      </c>
      <c r="G58" s="65" t="s">
        <v>527</v>
      </c>
      <c r="H58" s="93">
        <f t="shared" si="2"/>
        <v>7321.9364421102646</v>
      </c>
      <c r="J58" s="204"/>
      <c r="K58" s="202"/>
      <c r="L58" s="202"/>
      <c r="M58" s="202"/>
      <c r="N58" s="152" t="s">
        <v>297</v>
      </c>
      <c r="O58" s="152" t="s">
        <v>298</v>
      </c>
    </row>
    <row r="59" spans="1:15" ht="20.100000000000001" customHeight="1" thickBot="1">
      <c r="A59" s="64">
        <v>45351.407719907409</v>
      </c>
      <c r="B59" s="65" t="s">
        <v>528</v>
      </c>
      <c r="C59" s="65" t="s">
        <v>529</v>
      </c>
      <c r="D59" s="65">
        <v>1095</v>
      </c>
      <c r="E59" s="65">
        <v>2</v>
      </c>
      <c r="F59" s="65">
        <f t="shared" si="1"/>
        <v>2190</v>
      </c>
      <c r="G59" s="65" t="s">
        <v>527</v>
      </c>
      <c r="H59" s="93">
        <f t="shared" si="2"/>
        <v>7428.2987539121104</v>
      </c>
      <c r="J59" s="203">
        <v>3</v>
      </c>
      <c r="K59" s="200" t="s">
        <v>290</v>
      </c>
      <c r="L59" s="152" t="s">
        <v>291</v>
      </c>
      <c r="M59" s="200" t="s">
        <v>30</v>
      </c>
      <c r="N59" s="152" t="s">
        <v>44</v>
      </c>
      <c r="O59" s="152" t="s">
        <v>326</v>
      </c>
    </row>
    <row r="60" spans="1:15" ht="20.100000000000001" customHeight="1" thickBot="1">
      <c r="A60" s="64">
        <v>45344.37804398148</v>
      </c>
      <c r="B60" s="65" t="s">
        <v>173</v>
      </c>
      <c r="C60" s="65" t="s">
        <v>174</v>
      </c>
      <c r="D60" s="65">
        <v>205.9</v>
      </c>
      <c r="E60" s="65">
        <v>10</v>
      </c>
      <c r="F60" s="65">
        <f t="shared" si="1"/>
        <v>2059</v>
      </c>
      <c r="G60" s="65" t="s">
        <v>530</v>
      </c>
      <c r="H60" s="93">
        <f t="shared" si="2"/>
        <v>7549.4164009709339</v>
      </c>
      <c r="J60" s="204"/>
      <c r="K60" s="202"/>
      <c r="L60" s="152" t="s">
        <v>293</v>
      </c>
      <c r="M60" s="202"/>
      <c r="N60" s="152" t="s">
        <v>299</v>
      </c>
      <c r="O60" s="152" t="s">
        <v>321</v>
      </c>
    </row>
    <row r="61" spans="1:15" ht="20.100000000000001" customHeight="1" thickBot="1">
      <c r="A61" s="64">
        <v>45344.37804398148</v>
      </c>
      <c r="B61" s="65" t="s">
        <v>531</v>
      </c>
      <c r="C61" s="65" t="s">
        <v>532</v>
      </c>
      <c r="D61" s="65">
        <v>1700</v>
      </c>
      <c r="E61" s="65">
        <v>1</v>
      </c>
      <c r="F61" s="65">
        <f t="shared" si="1"/>
        <v>1700</v>
      </c>
      <c r="G61" s="65" t="s">
        <v>34</v>
      </c>
      <c r="H61" s="93">
        <f t="shared" si="2"/>
        <v>7658.1120531448469</v>
      </c>
      <c r="J61" s="203">
        <v>4</v>
      </c>
      <c r="K61" s="200" t="s">
        <v>290</v>
      </c>
      <c r="L61" s="200" t="s">
        <v>295</v>
      </c>
      <c r="M61" s="200" t="s">
        <v>30</v>
      </c>
      <c r="N61" s="152" t="s">
        <v>231</v>
      </c>
      <c r="O61" s="152" t="s">
        <v>326</v>
      </c>
    </row>
    <row r="62" spans="1:15" ht="20.100000000000001" customHeight="1" thickBot="1">
      <c r="A62" s="64">
        <v>45379.704328703701</v>
      </c>
      <c r="B62" s="65" t="s">
        <v>97</v>
      </c>
      <c r="C62" s="65" t="s">
        <v>98</v>
      </c>
      <c r="D62" s="65">
        <v>156.4</v>
      </c>
      <c r="E62" s="65">
        <v>10</v>
      </c>
      <c r="F62" s="65">
        <f t="shared" si="1"/>
        <v>1564</v>
      </c>
      <c r="G62" s="65" t="s">
        <v>149</v>
      </c>
      <c r="H62" s="93">
        <f t="shared" si="2"/>
        <v>7760.3342753670695</v>
      </c>
      <c r="J62" s="204"/>
      <c r="K62" s="202"/>
      <c r="L62" s="202"/>
      <c r="M62" s="202"/>
      <c r="N62" s="152" t="s">
        <v>297</v>
      </c>
      <c r="O62" s="152" t="s">
        <v>323</v>
      </c>
    </row>
    <row r="63" spans="1:15" ht="20.100000000000001" customHeight="1">
      <c r="A63" s="64">
        <v>45344.37804398148</v>
      </c>
      <c r="B63" s="65" t="s">
        <v>50</v>
      </c>
      <c r="C63" s="65" t="s">
        <v>51</v>
      </c>
      <c r="D63" s="65">
        <v>51</v>
      </c>
      <c r="E63" s="65">
        <v>30</v>
      </c>
      <c r="F63" s="65">
        <f t="shared" si="1"/>
        <v>1530</v>
      </c>
      <c r="G63" s="65" t="s">
        <v>34</v>
      </c>
      <c r="H63" s="93">
        <f t="shared" si="2"/>
        <v>7862.3342753670695</v>
      </c>
    </row>
    <row r="64" spans="1:15" ht="20.100000000000001" customHeight="1">
      <c r="A64" s="64">
        <v>45322.558564814812</v>
      </c>
      <c r="B64" s="65" t="s">
        <v>211</v>
      </c>
      <c r="C64" s="65" t="s">
        <v>212</v>
      </c>
      <c r="D64" s="65">
        <v>300</v>
      </c>
      <c r="E64" s="65">
        <v>5</v>
      </c>
      <c r="F64" s="65">
        <f t="shared" si="1"/>
        <v>1500</v>
      </c>
      <c r="G64" s="65" t="s">
        <v>495</v>
      </c>
      <c r="H64" s="93">
        <f t="shared" si="2"/>
        <v>7976.4895265086216</v>
      </c>
    </row>
    <row r="65" spans="1:8" ht="20.100000000000001" customHeight="1">
      <c r="A65" s="64">
        <v>45363.436631944445</v>
      </c>
      <c r="B65" s="65" t="s">
        <v>134</v>
      </c>
      <c r="C65" s="65" t="s">
        <v>135</v>
      </c>
      <c r="D65" s="65">
        <v>1314</v>
      </c>
      <c r="E65" s="65">
        <v>1</v>
      </c>
      <c r="F65" s="65">
        <f t="shared" si="1"/>
        <v>1314</v>
      </c>
      <c r="G65" s="65" t="s">
        <v>165</v>
      </c>
      <c r="H65" s="93">
        <f t="shared" si="2"/>
        <v>8085.9895265086216</v>
      </c>
    </row>
    <row r="66" spans="1:8" ht="20.100000000000001" customHeight="1">
      <c r="A66" s="64">
        <v>45349.408009259256</v>
      </c>
      <c r="B66" s="65" t="s">
        <v>198</v>
      </c>
      <c r="C66" s="65" t="s">
        <v>199</v>
      </c>
      <c r="D66" s="65">
        <v>600</v>
      </c>
      <c r="E66" s="65">
        <v>2</v>
      </c>
      <c r="F66" s="65">
        <f t="shared" ref="F66:F78" si="3">D66*E66</f>
        <v>1200</v>
      </c>
      <c r="G66" s="65" t="s">
        <v>34</v>
      </c>
      <c r="H66" s="93">
        <f t="shared" si="2"/>
        <v>8185.9895265086216</v>
      </c>
    </row>
    <row r="67" spans="1:8" ht="20.100000000000001" customHeight="1">
      <c r="A67" s="64">
        <v>45379.704988425925</v>
      </c>
      <c r="B67" s="65" t="s">
        <v>54</v>
      </c>
      <c r="C67" s="65" t="s">
        <v>86</v>
      </c>
      <c r="D67" s="65">
        <v>30</v>
      </c>
      <c r="E67" s="65">
        <v>40</v>
      </c>
      <c r="F67" s="65">
        <f t="shared" si="3"/>
        <v>1200</v>
      </c>
      <c r="G67" s="65" t="s">
        <v>149</v>
      </c>
      <c r="H67" s="93">
        <f t="shared" si="2"/>
        <v>8310.9895265086216</v>
      </c>
    </row>
    <row r="68" spans="1:8">
      <c r="A68" s="64">
        <v>45351.407719907409</v>
      </c>
      <c r="B68" s="65" t="s">
        <v>533</v>
      </c>
      <c r="C68" s="65" t="s">
        <v>534</v>
      </c>
      <c r="D68" s="65">
        <v>480</v>
      </c>
      <c r="E68" s="65">
        <v>2</v>
      </c>
      <c r="F68" s="65">
        <f t="shared" si="3"/>
        <v>960</v>
      </c>
      <c r="G68" s="65" t="s">
        <v>527</v>
      </c>
    </row>
    <row r="69" spans="1:8">
      <c r="A69" s="64">
        <v>45351.407719907409</v>
      </c>
      <c r="B69" s="65" t="s">
        <v>535</v>
      </c>
      <c r="C69" s="65" t="s">
        <v>536</v>
      </c>
      <c r="D69" s="65">
        <v>440</v>
      </c>
      <c r="E69" s="65">
        <v>2</v>
      </c>
      <c r="F69" s="65">
        <f t="shared" si="3"/>
        <v>880</v>
      </c>
      <c r="G69" s="65" t="s">
        <v>527</v>
      </c>
    </row>
    <row r="70" spans="1:8">
      <c r="A70" s="64">
        <v>45379.704988425925</v>
      </c>
      <c r="B70" s="65" t="s">
        <v>94</v>
      </c>
      <c r="C70" s="65" t="s">
        <v>95</v>
      </c>
      <c r="D70" s="65">
        <v>27</v>
      </c>
      <c r="E70" s="65">
        <v>30</v>
      </c>
      <c r="F70" s="65">
        <f t="shared" si="3"/>
        <v>810</v>
      </c>
      <c r="G70" s="65" t="s">
        <v>149</v>
      </c>
    </row>
    <row r="71" spans="1:8">
      <c r="A71" s="64">
        <v>45344.37804398148</v>
      </c>
      <c r="B71" s="65" t="s">
        <v>52</v>
      </c>
      <c r="C71" s="65" t="s">
        <v>81</v>
      </c>
      <c r="D71" s="65">
        <v>4</v>
      </c>
      <c r="E71" s="65">
        <v>200</v>
      </c>
      <c r="F71" s="65">
        <f t="shared" si="3"/>
        <v>800</v>
      </c>
      <c r="G71" s="65" t="s">
        <v>102</v>
      </c>
    </row>
    <row r="72" spans="1:8">
      <c r="A72" s="64">
        <v>45351.408368055556</v>
      </c>
      <c r="B72" s="65" t="s">
        <v>537</v>
      </c>
      <c r="C72" s="65" t="s">
        <v>538</v>
      </c>
      <c r="D72" s="65">
        <v>75</v>
      </c>
      <c r="E72" s="65">
        <v>10</v>
      </c>
      <c r="F72" s="65">
        <f t="shared" si="3"/>
        <v>750</v>
      </c>
      <c r="G72" s="65" t="s">
        <v>190</v>
      </c>
    </row>
    <row r="73" spans="1:8">
      <c r="A73" s="64">
        <v>45344.37804398148</v>
      </c>
      <c r="B73" s="65" t="s">
        <v>103</v>
      </c>
      <c r="C73" s="65" t="s">
        <v>104</v>
      </c>
      <c r="D73" s="65">
        <v>326</v>
      </c>
      <c r="E73" s="65">
        <v>2</v>
      </c>
      <c r="F73" s="65">
        <f t="shared" si="3"/>
        <v>652</v>
      </c>
      <c r="G73" s="65" t="s">
        <v>102</v>
      </c>
    </row>
    <row r="74" spans="1:8">
      <c r="A74" s="64">
        <v>45351.407719907409</v>
      </c>
      <c r="B74" s="65" t="s">
        <v>539</v>
      </c>
      <c r="C74" s="65" t="s">
        <v>540</v>
      </c>
      <c r="D74" s="65">
        <v>260</v>
      </c>
      <c r="E74" s="65">
        <v>2</v>
      </c>
      <c r="F74" s="65">
        <f t="shared" si="3"/>
        <v>520</v>
      </c>
      <c r="G74" s="65" t="s">
        <v>190</v>
      </c>
    </row>
    <row r="75" spans="1:8">
      <c r="A75" s="64">
        <v>45351.407719907409</v>
      </c>
      <c r="B75" s="65" t="s">
        <v>282</v>
      </c>
      <c r="C75" s="65" t="s">
        <v>283</v>
      </c>
      <c r="D75" s="65">
        <v>95</v>
      </c>
      <c r="E75" s="65">
        <v>5</v>
      </c>
      <c r="F75" s="65">
        <f t="shared" si="3"/>
        <v>475</v>
      </c>
      <c r="G75" s="65" t="s">
        <v>34</v>
      </c>
    </row>
    <row r="76" spans="1:8">
      <c r="A76" s="64">
        <v>45344.37804398148</v>
      </c>
      <c r="B76" s="65" t="s">
        <v>150</v>
      </c>
      <c r="C76" s="65" t="s">
        <v>151</v>
      </c>
      <c r="D76" s="65">
        <v>7</v>
      </c>
      <c r="E76" s="65">
        <v>30</v>
      </c>
      <c r="F76" s="65">
        <f t="shared" si="3"/>
        <v>210</v>
      </c>
      <c r="G76" s="65" t="s">
        <v>34</v>
      </c>
    </row>
    <row r="77" spans="1:8">
      <c r="A77" s="64">
        <v>45351.408368055556</v>
      </c>
      <c r="B77" s="65" t="s">
        <v>541</v>
      </c>
      <c r="C77" s="65" t="s">
        <v>542</v>
      </c>
      <c r="D77" s="65">
        <v>18</v>
      </c>
      <c r="E77" s="65">
        <v>10</v>
      </c>
      <c r="F77" s="65">
        <f t="shared" si="3"/>
        <v>180</v>
      </c>
      <c r="G77" s="65" t="s">
        <v>190</v>
      </c>
    </row>
    <row r="78" spans="1:8">
      <c r="A78" s="64">
        <v>45379.704328703701</v>
      </c>
      <c r="B78" s="65" t="s">
        <v>150</v>
      </c>
      <c r="C78" s="65" t="s">
        <v>151</v>
      </c>
      <c r="D78" s="65">
        <v>7</v>
      </c>
      <c r="E78" s="65">
        <v>20</v>
      </c>
      <c r="F78" s="65">
        <f t="shared" si="3"/>
        <v>140</v>
      </c>
      <c r="G78" s="65" t="s">
        <v>149</v>
      </c>
    </row>
    <row r="79" spans="1:8">
      <c r="F79" s="116">
        <f>SUM(F2:F78)</f>
        <v>959672</v>
      </c>
    </row>
  </sheetData>
  <autoFilter ref="B1:B35" xr:uid="{00000000-0009-0000-0000-000006000000}"/>
  <mergeCells count="16">
    <mergeCell ref="N53:N55"/>
    <mergeCell ref="J59:J60"/>
    <mergeCell ref="K59:K60"/>
    <mergeCell ref="M59:M60"/>
    <mergeCell ref="J61:J62"/>
    <mergeCell ref="K61:K62"/>
    <mergeCell ref="L61:L62"/>
    <mergeCell ref="M61:M62"/>
    <mergeCell ref="J57:J58"/>
    <mergeCell ref="K57:K58"/>
    <mergeCell ref="L57:L58"/>
    <mergeCell ref="M57:M58"/>
    <mergeCell ref="J53:J56"/>
    <mergeCell ref="K53:K56"/>
    <mergeCell ref="L53:L55"/>
    <mergeCell ref="M53:M56"/>
  </mergeCells>
  <phoneticPr fontId="18" type="noConversion"/>
  <pageMargins left="0.7" right="0.7" top="0.75" bottom="0.75" header="0.3" footer="0.3"/>
  <pageSetup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8"/>
  <dimension ref="A1:H54"/>
  <sheetViews>
    <sheetView zoomScale="90" zoomScaleNormal="90" workbookViewId="0">
      <pane ySplit="1" topLeftCell="A2" activePane="bottomLeft" state="frozen"/>
      <selection pane="bottomLeft" activeCell="I25" sqref="I25"/>
    </sheetView>
  </sheetViews>
  <sheetFormatPr defaultRowHeight="15.75"/>
  <cols>
    <col min="1" max="1" width="11.25" bestFit="1" customWidth="1"/>
    <col min="2" max="2" width="12.875" style="1" bestFit="1" customWidth="1"/>
    <col min="3" max="3" width="44.75" style="1" customWidth="1"/>
    <col min="4" max="4" width="9.625" bestFit="1" customWidth="1"/>
    <col min="6" max="6" width="10.5" bestFit="1" customWidth="1"/>
    <col min="7" max="7" width="21.75" customWidth="1"/>
    <col min="8" max="8" width="8.625" style="60" customWidth="1"/>
  </cols>
  <sheetData>
    <row r="1" spans="1:8">
      <c r="A1" s="61" t="s">
        <v>138</v>
      </c>
      <c r="B1" s="61" t="s">
        <v>25</v>
      </c>
      <c r="C1" s="61" t="s">
        <v>26</v>
      </c>
      <c r="D1" s="61" t="s">
        <v>0</v>
      </c>
      <c r="E1" s="61" t="s">
        <v>139</v>
      </c>
      <c r="F1" s="61" t="s">
        <v>28</v>
      </c>
      <c r="G1" s="61" t="s">
        <v>29</v>
      </c>
      <c r="H1" s="87" t="s">
        <v>89</v>
      </c>
    </row>
    <row r="2" spans="1:8">
      <c r="A2" s="154">
        <v>45411.458449074074</v>
      </c>
      <c r="B2" s="155" t="s">
        <v>60</v>
      </c>
      <c r="C2" s="155" t="s">
        <v>61</v>
      </c>
      <c r="D2" s="156">
        <v>71333</v>
      </c>
      <c r="E2" s="155">
        <v>1</v>
      </c>
      <c r="F2" s="156">
        <v>71333</v>
      </c>
      <c r="G2" s="155" t="s">
        <v>562</v>
      </c>
      <c r="H2" s="66" t="e">
        <f>F2/#REF!*100</f>
        <v>#REF!</v>
      </c>
    </row>
    <row r="3" spans="1:8">
      <c r="A3" s="154">
        <v>45411.458449074074</v>
      </c>
      <c r="B3" s="155" t="s">
        <v>239</v>
      </c>
      <c r="C3" s="155" t="s">
        <v>240</v>
      </c>
      <c r="D3" s="156">
        <v>15660</v>
      </c>
      <c r="E3" s="155">
        <v>1</v>
      </c>
      <c r="F3" s="156">
        <v>15660</v>
      </c>
      <c r="G3" s="155" t="s">
        <v>562</v>
      </c>
      <c r="H3" s="66" t="e">
        <f>F3/#REF!*100+H2</f>
        <v>#REF!</v>
      </c>
    </row>
    <row r="4" spans="1:8">
      <c r="A4" s="154">
        <v>45392.708229166667</v>
      </c>
      <c r="B4" s="155" t="s">
        <v>563</v>
      </c>
      <c r="C4" s="155" t="s">
        <v>564</v>
      </c>
      <c r="D4" s="156">
        <v>15500</v>
      </c>
      <c r="E4" s="155">
        <v>1</v>
      </c>
      <c r="F4" s="156">
        <v>15500</v>
      </c>
      <c r="G4" s="155" t="s">
        <v>565</v>
      </c>
      <c r="H4" s="66" t="e">
        <f>F4/#REF!*100+H3</f>
        <v>#REF!</v>
      </c>
    </row>
    <row r="5" spans="1:8">
      <c r="A5" s="154">
        <v>45408.460162037038</v>
      </c>
      <c r="B5" s="155" t="s">
        <v>559</v>
      </c>
      <c r="C5" s="155" t="s">
        <v>560</v>
      </c>
      <c r="D5" s="156">
        <v>15000</v>
      </c>
      <c r="E5" s="155">
        <v>1</v>
      </c>
      <c r="F5" s="156">
        <v>15000</v>
      </c>
      <c r="G5" s="155" t="s">
        <v>566</v>
      </c>
      <c r="H5" s="66" t="e">
        <f>F5/#REF!*100+H4</f>
        <v>#REF!</v>
      </c>
    </row>
    <row r="6" spans="1:8">
      <c r="A6" s="154">
        <v>45410.352476851855</v>
      </c>
      <c r="B6" s="155" t="s">
        <v>132</v>
      </c>
      <c r="C6" s="155" t="s">
        <v>133</v>
      </c>
      <c r="D6" s="156">
        <v>14750</v>
      </c>
      <c r="E6" s="155">
        <v>1</v>
      </c>
      <c r="F6" s="156">
        <v>14750</v>
      </c>
      <c r="G6" s="155" t="s">
        <v>495</v>
      </c>
      <c r="H6" s="66" t="e">
        <f>F6/#REF!*100+H5</f>
        <v>#REF!</v>
      </c>
    </row>
    <row r="7" spans="1:8">
      <c r="A7" s="154">
        <v>45408.460162037038</v>
      </c>
      <c r="B7" s="155" t="s">
        <v>42</v>
      </c>
      <c r="C7" s="155" t="s">
        <v>43</v>
      </c>
      <c r="D7" s="156">
        <v>12900</v>
      </c>
      <c r="E7" s="155">
        <v>1</v>
      </c>
      <c r="F7" s="156">
        <v>12900</v>
      </c>
      <c r="G7" s="155" t="s">
        <v>566</v>
      </c>
      <c r="H7" s="66" t="e">
        <f>F7/#REF!*100+H6</f>
        <v>#REF!</v>
      </c>
    </row>
    <row r="8" spans="1:8">
      <c r="A8" s="154">
        <v>45408.460162037038</v>
      </c>
      <c r="B8" s="155" t="s">
        <v>153</v>
      </c>
      <c r="C8" s="155" t="s">
        <v>154</v>
      </c>
      <c r="D8" s="156">
        <v>11000</v>
      </c>
      <c r="E8" s="155">
        <v>1</v>
      </c>
      <c r="F8" s="156">
        <v>11000</v>
      </c>
      <c r="G8" s="155" t="s">
        <v>566</v>
      </c>
      <c r="H8" s="66" t="e">
        <f>F8/#REF!*100+H7</f>
        <v>#REF!</v>
      </c>
    </row>
    <row r="9" spans="1:8">
      <c r="A9" s="154">
        <v>45408.460162037038</v>
      </c>
      <c r="B9" s="155" t="s">
        <v>479</v>
      </c>
      <c r="C9" s="155" t="s">
        <v>480</v>
      </c>
      <c r="D9" s="156">
        <v>9350</v>
      </c>
      <c r="E9" s="155">
        <v>1</v>
      </c>
      <c r="F9" s="156">
        <v>9350</v>
      </c>
      <c r="G9" s="155" t="s">
        <v>566</v>
      </c>
      <c r="H9" s="66" t="e">
        <f>F9/#REF!*100+H8</f>
        <v>#REF!</v>
      </c>
    </row>
    <row r="10" spans="1:8">
      <c r="A10" s="154">
        <v>45408.460162037038</v>
      </c>
      <c r="B10" s="155" t="s">
        <v>481</v>
      </c>
      <c r="C10" s="155" t="s">
        <v>482</v>
      </c>
      <c r="D10" s="156">
        <v>8600</v>
      </c>
      <c r="E10" s="155">
        <v>1</v>
      </c>
      <c r="F10" s="156">
        <v>8600</v>
      </c>
      <c r="G10" s="155" t="s">
        <v>566</v>
      </c>
      <c r="H10" s="66" t="e">
        <f>F10/#REF!*100+H9</f>
        <v>#REF!</v>
      </c>
    </row>
    <row r="11" spans="1:8">
      <c r="A11" s="154">
        <v>45392.708229166667</v>
      </c>
      <c r="B11" s="155" t="s">
        <v>201</v>
      </c>
      <c r="C11" s="155" t="s">
        <v>202</v>
      </c>
      <c r="D11" s="156">
        <v>2968</v>
      </c>
      <c r="E11" s="155">
        <v>2</v>
      </c>
      <c r="F11" s="156">
        <v>5936</v>
      </c>
      <c r="G11" s="155" t="s">
        <v>254</v>
      </c>
      <c r="H11" s="66" t="e">
        <f>F11/#REF!*100+H10</f>
        <v>#REF!</v>
      </c>
    </row>
    <row r="12" spans="1:8">
      <c r="A12" s="154">
        <v>45393.467974537038</v>
      </c>
      <c r="B12" s="155" t="s">
        <v>84</v>
      </c>
      <c r="C12" s="155" t="s">
        <v>85</v>
      </c>
      <c r="D12" s="156">
        <v>172</v>
      </c>
      <c r="E12" s="155">
        <v>30</v>
      </c>
      <c r="F12" s="156">
        <v>5160</v>
      </c>
      <c r="G12" s="155" t="s">
        <v>567</v>
      </c>
      <c r="H12" s="66" t="e">
        <f>F12/#REF!*100+H11</f>
        <v>#REF!</v>
      </c>
    </row>
    <row r="13" spans="1:8">
      <c r="A13" s="154">
        <v>45408.460162037038</v>
      </c>
      <c r="B13" s="155" t="s">
        <v>510</v>
      </c>
      <c r="C13" s="155" t="s">
        <v>511</v>
      </c>
      <c r="D13" s="156">
        <v>4500</v>
      </c>
      <c r="E13" s="155">
        <v>1</v>
      </c>
      <c r="F13" s="156">
        <v>4500</v>
      </c>
      <c r="G13" s="155" t="s">
        <v>566</v>
      </c>
      <c r="H13" s="66" t="e">
        <f>F13/#REF!*100+H12</f>
        <v>#REF!</v>
      </c>
    </row>
    <row r="14" spans="1:8">
      <c r="A14" s="154">
        <v>45401</v>
      </c>
      <c r="B14" s="155" t="s">
        <v>568</v>
      </c>
      <c r="C14" s="155" t="s">
        <v>569</v>
      </c>
      <c r="D14" s="156">
        <v>2198</v>
      </c>
      <c r="E14" s="155">
        <v>2</v>
      </c>
      <c r="F14" s="156">
        <v>4396</v>
      </c>
      <c r="G14" s="155" t="s">
        <v>48</v>
      </c>
      <c r="H14" s="66" t="e">
        <f>F14/#REF!*100+H13</f>
        <v>#REF!</v>
      </c>
    </row>
    <row r="15" spans="1:8">
      <c r="A15" s="154">
        <v>45392.707986111112</v>
      </c>
      <c r="B15" s="155" t="s">
        <v>84</v>
      </c>
      <c r="C15" s="155" t="s">
        <v>85</v>
      </c>
      <c r="D15" s="156">
        <v>172</v>
      </c>
      <c r="E15" s="155">
        <v>20</v>
      </c>
      <c r="F15" s="156">
        <v>3440</v>
      </c>
      <c r="G15" s="155" t="s">
        <v>570</v>
      </c>
      <c r="H15" s="66" t="e">
        <f>F15/#REF!*100+H14</f>
        <v>#REF!</v>
      </c>
    </row>
    <row r="16" spans="1:8">
      <c r="A16" s="154">
        <v>45392.707986111112</v>
      </c>
      <c r="B16" s="155" t="s">
        <v>82</v>
      </c>
      <c r="C16" s="155" t="s">
        <v>83</v>
      </c>
      <c r="D16" s="156">
        <v>140</v>
      </c>
      <c r="E16" s="155">
        <v>20</v>
      </c>
      <c r="F16" s="156">
        <v>2800</v>
      </c>
      <c r="G16" s="155" t="s">
        <v>570</v>
      </c>
      <c r="H16" s="66" t="e">
        <f>F16/#REF!*100+H15</f>
        <v>#REF!</v>
      </c>
    </row>
    <row r="17" spans="1:8">
      <c r="A17" s="154">
        <v>45408.460162037038</v>
      </c>
      <c r="B17" s="155" t="s">
        <v>71</v>
      </c>
      <c r="C17" s="155" t="s">
        <v>72</v>
      </c>
      <c r="D17" s="156">
        <v>2500</v>
      </c>
      <c r="E17" s="155">
        <v>1</v>
      </c>
      <c r="F17" s="156">
        <v>2500</v>
      </c>
      <c r="G17" s="155" t="s">
        <v>566</v>
      </c>
      <c r="H17" s="66" t="e">
        <f>F17/#REF!*100+H16</f>
        <v>#REF!</v>
      </c>
    </row>
    <row r="18" spans="1:8">
      <c r="A18" s="154">
        <v>45392.707673611112</v>
      </c>
      <c r="B18" s="155" t="s">
        <v>87</v>
      </c>
      <c r="C18" s="155" t="s">
        <v>88</v>
      </c>
      <c r="D18" s="156">
        <v>483.8</v>
      </c>
      <c r="E18" s="155">
        <v>5</v>
      </c>
      <c r="F18" s="156">
        <v>2419</v>
      </c>
      <c r="G18" s="155" t="s">
        <v>485</v>
      </c>
      <c r="H18" s="66" t="e">
        <f>F18/#REF!*100+H17</f>
        <v>#REF!</v>
      </c>
    </row>
    <row r="19" spans="1:8">
      <c r="A19" s="154">
        <v>45411.458449074074</v>
      </c>
      <c r="B19" s="155" t="s">
        <v>518</v>
      </c>
      <c r="C19" s="155" t="s">
        <v>519</v>
      </c>
      <c r="D19" s="156">
        <v>1200</v>
      </c>
      <c r="E19" s="155">
        <v>2</v>
      </c>
      <c r="F19" s="156">
        <v>2400</v>
      </c>
      <c r="G19" s="155" t="s">
        <v>387</v>
      </c>
      <c r="H19" s="66" t="e">
        <f>F19/#REF!*100+H18</f>
        <v>#REF!</v>
      </c>
    </row>
    <row r="20" spans="1:8">
      <c r="A20" s="155"/>
      <c r="B20" s="155"/>
      <c r="C20" s="155"/>
      <c r="D20" s="155"/>
      <c r="E20" s="155"/>
      <c r="F20" s="156">
        <f>SUM(F2:F19)</f>
        <v>207644</v>
      </c>
      <c r="G20" s="155"/>
      <c r="H20" s="66" t="e">
        <f>F20/#REF!*100+H19</f>
        <v>#REF!</v>
      </c>
    </row>
    <row r="21" spans="1:8">
      <c r="A21" s="55"/>
      <c r="B21" s="56"/>
      <c r="C21" s="56"/>
      <c r="D21" s="56"/>
      <c r="E21" s="56"/>
      <c r="F21" s="56"/>
      <c r="G21" s="56"/>
    </row>
    <row r="22" spans="1:8">
      <c r="A22" s="55"/>
      <c r="B22" s="56"/>
      <c r="C22" s="56"/>
      <c r="D22" s="56"/>
      <c r="E22" s="56"/>
      <c r="F22" s="56"/>
      <c r="G22" s="56"/>
    </row>
    <row r="23" spans="1:8">
      <c r="A23" s="55"/>
      <c r="B23" s="56"/>
      <c r="C23" s="56"/>
      <c r="D23" s="56"/>
      <c r="E23" s="56"/>
      <c r="F23" s="59"/>
      <c r="G23" s="56"/>
    </row>
    <row r="24" spans="1:8">
      <c r="A24" s="55"/>
      <c r="B24" s="56"/>
      <c r="C24" s="56"/>
      <c r="D24" s="56"/>
      <c r="E24" s="56"/>
      <c r="F24" s="56"/>
      <c r="G24" s="56"/>
    </row>
    <row r="25" spans="1:8">
      <c r="A25" s="55"/>
      <c r="B25" s="56"/>
      <c r="C25" s="56"/>
      <c r="D25" s="56"/>
      <c r="E25" s="56"/>
      <c r="F25" s="56"/>
      <c r="G25" s="56"/>
    </row>
    <row r="26" spans="1:8">
      <c r="A26" s="55"/>
      <c r="B26" s="56"/>
      <c r="C26" s="56"/>
      <c r="D26" s="56"/>
      <c r="E26" s="56"/>
      <c r="F26" s="56"/>
      <c r="G26" s="56"/>
    </row>
    <row r="27" spans="1:8">
      <c r="A27" s="55"/>
      <c r="B27" s="56"/>
      <c r="C27" s="56"/>
      <c r="D27" s="56"/>
      <c r="E27" s="56"/>
      <c r="F27" s="56"/>
      <c r="G27" s="56"/>
    </row>
    <row r="28" spans="1:8">
      <c r="A28" s="55"/>
      <c r="B28" s="56"/>
      <c r="C28" s="56"/>
      <c r="D28" s="56"/>
      <c r="E28" s="56"/>
      <c r="F28" s="56"/>
      <c r="G28" s="56"/>
    </row>
    <row r="29" spans="1:8">
      <c r="A29" s="55"/>
      <c r="B29" s="56"/>
      <c r="C29" s="56"/>
      <c r="D29" s="56"/>
      <c r="E29" s="56"/>
      <c r="F29" s="56"/>
      <c r="G29" s="56"/>
    </row>
    <row r="30" spans="1:8">
      <c r="A30" s="55"/>
      <c r="B30" s="56"/>
      <c r="C30" s="56"/>
      <c r="D30" s="56"/>
      <c r="E30" s="56"/>
      <c r="F30" s="56"/>
      <c r="G30" s="56"/>
    </row>
    <row r="31" spans="1:8">
      <c r="A31" s="55"/>
      <c r="B31" s="56"/>
      <c r="C31" s="56"/>
      <c r="D31" s="56"/>
      <c r="E31" s="56"/>
      <c r="F31" s="56"/>
      <c r="G31" s="56"/>
    </row>
    <row r="32" spans="1:8">
      <c r="A32" s="55"/>
      <c r="B32" s="56"/>
      <c r="C32" s="56"/>
      <c r="D32" s="56"/>
      <c r="E32" s="56"/>
      <c r="F32" s="56"/>
      <c r="G32" s="56"/>
    </row>
    <row r="33" spans="1:7">
      <c r="A33" s="55"/>
      <c r="B33" s="56"/>
      <c r="C33" s="56"/>
      <c r="D33" s="56"/>
      <c r="E33" s="56"/>
      <c r="F33" s="56"/>
      <c r="G33" s="56"/>
    </row>
    <row r="34" spans="1:7">
      <c r="A34" s="55"/>
      <c r="B34" s="56"/>
      <c r="C34" s="56"/>
      <c r="D34" s="56"/>
      <c r="E34" s="56"/>
      <c r="F34" s="56"/>
      <c r="G34" s="56"/>
    </row>
    <row r="35" spans="1:7">
      <c r="A35" s="55"/>
      <c r="B35" s="56"/>
      <c r="C35" s="56"/>
      <c r="D35" s="56"/>
      <c r="E35" s="56"/>
      <c r="F35" s="56"/>
      <c r="G35" s="56"/>
    </row>
    <row r="36" spans="1:7">
      <c r="A36" s="55"/>
      <c r="B36" s="56"/>
      <c r="C36" s="56"/>
      <c r="D36" s="56"/>
      <c r="E36" s="56"/>
      <c r="F36" s="56"/>
      <c r="G36" s="56"/>
    </row>
    <row r="37" spans="1:7">
      <c r="A37" s="55"/>
      <c r="B37" s="56"/>
      <c r="C37" s="56"/>
      <c r="D37" s="56"/>
      <c r="E37" s="56"/>
      <c r="F37" s="56"/>
      <c r="G37" s="56"/>
    </row>
    <row r="38" spans="1:7">
      <c r="A38" s="55"/>
      <c r="B38" s="56"/>
      <c r="C38" s="56"/>
      <c r="D38" s="56"/>
      <c r="E38" s="56"/>
      <c r="F38" s="56"/>
      <c r="G38" s="56"/>
    </row>
    <row r="39" spans="1:7">
      <c r="A39" s="55"/>
      <c r="B39" s="56"/>
      <c r="C39" s="56"/>
      <c r="D39" s="56"/>
      <c r="E39" s="56"/>
      <c r="F39" s="56"/>
      <c r="G39" s="56"/>
    </row>
    <row r="40" spans="1:7">
      <c r="A40" s="55"/>
      <c r="B40" s="56"/>
      <c r="C40" s="56"/>
      <c r="D40" s="56"/>
      <c r="E40" s="56"/>
      <c r="F40" s="56"/>
      <c r="G40" s="56"/>
    </row>
    <row r="41" spans="1:7">
      <c r="A41" s="55"/>
      <c r="B41" s="56"/>
      <c r="C41" s="56"/>
      <c r="D41" s="56"/>
      <c r="E41" s="56"/>
      <c r="F41" s="56"/>
      <c r="G41" s="56"/>
    </row>
    <row r="42" spans="1:7">
      <c r="A42" s="55"/>
      <c r="B42" s="56"/>
      <c r="C42" s="56"/>
      <c r="D42" s="56"/>
      <c r="E42" s="56"/>
      <c r="F42" s="56"/>
      <c r="G42" s="56"/>
    </row>
    <row r="43" spans="1:7">
      <c r="A43" s="55"/>
      <c r="B43" s="56"/>
      <c r="C43" s="56"/>
      <c r="D43" s="56"/>
      <c r="E43" s="56"/>
      <c r="F43" s="56"/>
      <c r="G43" s="56"/>
    </row>
    <row r="44" spans="1:7">
      <c r="A44" s="55"/>
      <c r="B44" s="56"/>
      <c r="C44" s="56"/>
      <c r="D44" s="56"/>
      <c r="E44" s="56"/>
      <c r="F44" s="56"/>
      <c r="G44" s="56"/>
    </row>
    <row r="45" spans="1:7">
      <c r="A45" s="55"/>
      <c r="B45" s="56"/>
      <c r="C45" s="56"/>
      <c r="D45" s="56"/>
      <c r="E45" s="56"/>
      <c r="F45" s="56"/>
      <c r="G45" s="56"/>
    </row>
    <row r="46" spans="1:7">
      <c r="A46" s="55"/>
      <c r="B46" s="56"/>
      <c r="C46" s="56"/>
      <c r="D46" s="56"/>
      <c r="E46" s="56"/>
      <c r="F46" s="56"/>
      <c r="G46" s="56"/>
    </row>
    <row r="47" spans="1:7">
      <c r="A47" s="55"/>
      <c r="B47" s="56"/>
      <c r="C47" s="56"/>
      <c r="D47" s="56"/>
      <c r="E47" s="56"/>
      <c r="F47" s="56"/>
      <c r="G47" s="56"/>
    </row>
    <row r="48" spans="1:7">
      <c r="A48" s="55"/>
      <c r="B48" s="56"/>
      <c r="C48" s="56"/>
      <c r="D48" s="56"/>
      <c r="E48" s="56"/>
      <c r="F48" s="56"/>
      <c r="G48" s="56"/>
    </row>
    <row r="49" spans="1:7">
      <c r="A49" s="55"/>
      <c r="B49" s="56"/>
      <c r="C49" s="56"/>
      <c r="D49" s="56"/>
      <c r="E49" s="56"/>
      <c r="F49" s="56"/>
      <c r="G49" s="56"/>
    </row>
    <row r="50" spans="1:7">
      <c r="A50" s="55"/>
      <c r="B50" s="56"/>
      <c r="C50" s="56"/>
      <c r="D50" s="56"/>
      <c r="E50" s="56"/>
      <c r="F50" s="56"/>
      <c r="G50" s="56"/>
    </row>
    <row r="51" spans="1:7">
      <c r="A51" s="55"/>
      <c r="B51" s="56"/>
      <c r="C51" s="56"/>
      <c r="D51" s="56"/>
      <c r="E51" s="56"/>
      <c r="F51" s="56"/>
      <c r="G51" s="56"/>
    </row>
    <row r="52" spans="1:7">
      <c r="A52" s="55"/>
      <c r="B52" s="56"/>
      <c r="C52" s="56"/>
      <c r="D52" s="56"/>
      <c r="E52" s="56"/>
      <c r="F52" s="56"/>
      <c r="G52" s="56"/>
    </row>
    <row r="53" spans="1:7">
      <c r="A53" s="55"/>
      <c r="B53" s="56"/>
      <c r="C53" s="56"/>
      <c r="D53" s="56"/>
      <c r="E53" s="56"/>
      <c r="F53" s="56"/>
      <c r="G53" s="56"/>
    </row>
    <row r="54" spans="1:7">
      <c r="A54" s="55"/>
      <c r="B54" s="56"/>
      <c r="C54" s="56"/>
      <c r="D54" s="56"/>
      <c r="E54" s="56"/>
      <c r="F54" s="56"/>
      <c r="G54" s="56"/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9"/>
  <dimension ref="A1:O81"/>
  <sheetViews>
    <sheetView zoomScale="80" zoomScaleNormal="80" workbookViewId="0">
      <pane ySplit="1" topLeftCell="A2" activePane="bottomLeft" state="frozen"/>
      <selection pane="bottomLeft" activeCell="C2" sqref="C2"/>
    </sheetView>
  </sheetViews>
  <sheetFormatPr defaultRowHeight="15.75"/>
  <cols>
    <col min="1" max="1" width="12.125" style="71" bestFit="1" customWidth="1"/>
    <col min="2" max="2" width="12.875" style="71" bestFit="1" customWidth="1"/>
    <col min="3" max="3" width="54.375" style="71" bestFit="1" customWidth="1"/>
    <col min="4" max="4" width="8.625" style="71" customWidth="1"/>
    <col min="5" max="5" width="9.5" style="71" bestFit="1" customWidth="1"/>
    <col min="6" max="6" width="11.25" style="71" customWidth="1"/>
    <col min="7" max="7" width="39" style="71" bestFit="1" customWidth="1"/>
    <col min="8" max="8" width="9.875" style="159" bestFit="1" customWidth="1"/>
    <col min="9" max="9" width="9" style="63" customWidth="1"/>
    <col min="10" max="10" width="9" style="63"/>
    <col min="11" max="11" width="8.875" style="63" customWidth="1"/>
    <col min="12" max="13" width="9" style="63"/>
    <col min="14" max="14" width="26.125" style="63" customWidth="1"/>
    <col min="15" max="15" width="50.125" style="63" customWidth="1"/>
    <col min="16" max="16384" width="9" style="63"/>
  </cols>
  <sheetData>
    <row r="1" spans="1:8">
      <c r="A1" s="61" t="s">
        <v>24</v>
      </c>
      <c r="B1" s="61" t="s">
        <v>25</v>
      </c>
      <c r="C1" s="61" t="s">
        <v>26</v>
      </c>
      <c r="D1" s="61" t="s">
        <v>0</v>
      </c>
      <c r="E1" s="61" t="s">
        <v>592</v>
      </c>
      <c r="F1" s="61" t="s">
        <v>28</v>
      </c>
      <c r="G1" s="61" t="s">
        <v>29</v>
      </c>
      <c r="H1" s="62" t="s">
        <v>89</v>
      </c>
    </row>
    <row r="2" spans="1:8">
      <c r="A2" s="67">
        <v>45433.402638888889</v>
      </c>
      <c r="B2" s="68" t="s">
        <v>593</v>
      </c>
      <c r="C2" s="68" t="s">
        <v>594</v>
      </c>
      <c r="D2" s="68">
        <v>216000</v>
      </c>
      <c r="E2" s="68">
        <v>1</v>
      </c>
      <c r="F2" s="68">
        <f t="shared" ref="F2:F25" si="0">D2*E2</f>
        <v>216000</v>
      </c>
      <c r="G2" s="68" t="s">
        <v>571</v>
      </c>
      <c r="H2" s="66">
        <f>F2/F26*100</f>
        <v>53.638609866027643</v>
      </c>
    </row>
    <row r="3" spans="1:8">
      <c r="A3" s="67">
        <v>45443.458240740743</v>
      </c>
      <c r="B3" s="68" t="s">
        <v>153</v>
      </c>
      <c r="C3" s="68" t="s">
        <v>154</v>
      </c>
      <c r="D3" s="68">
        <v>11000</v>
      </c>
      <c r="E3" s="68">
        <v>2</v>
      </c>
      <c r="F3" s="68">
        <f t="shared" si="0"/>
        <v>22000</v>
      </c>
      <c r="G3" s="68" t="s">
        <v>566</v>
      </c>
      <c r="H3" s="66">
        <f>F3/F26*100+H2</f>
        <v>59.101801611641569</v>
      </c>
    </row>
    <row r="4" spans="1:8">
      <c r="A4" s="67">
        <v>45426.580775462964</v>
      </c>
      <c r="B4" s="68" t="s">
        <v>111</v>
      </c>
      <c r="C4" s="68" t="s">
        <v>112</v>
      </c>
      <c r="D4" s="68">
        <v>994.4</v>
      </c>
      <c r="E4" s="68">
        <v>20</v>
      </c>
      <c r="F4" s="68">
        <f t="shared" si="0"/>
        <v>19888</v>
      </c>
      <c r="G4" s="68" t="s">
        <v>572</v>
      </c>
      <c r="H4" s="66">
        <f>F4/F26*100+H3</f>
        <v>64.040526949676561</v>
      </c>
    </row>
    <row r="5" spans="1:8">
      <c r="A5" s="67">
        <v>45433.403043981481</v>
      </c>
      <c r="B5" s="68" t="s">
        <v>573</v>
      </c>
      <c r="C5" s="68" t="s">
        <v>574</v>
      </c>
      <c r="D5" s="68">
        <v>18000</v>
      </c>
      <c r="E5" s="68">
        <v>1</v>
      </c>
      <c r="F5" s="68">
        <f t="shared" si="0"/>
        <v>18000</v>
      </c>
      <c r="G5" s="68" t="s">
        <v>575</v>
      </c>
      <c r="H5" s="66">
        <f>F5/F26*100+H4</f>
        <v>68.510411105178861</v>
      </c>
    </row>
    <row r="6" spans="1:8">
      <c r="A6" s="67">
        <v>45426.580462962964</v>
      </c>
      <c r="B6" s="68" t="s">
        <v>162</v>
      </c>
      <c r="C6" s="68" t="s">
        <v>178</v>
      </c>
      <c r="D6" s="68">
        <v>14750</v>
      </c>
      <c r="E6" s="68">
        <v>1</v>
      </c>
      <c r="F6" s="68">
        <f t="shared" si="0"/>
        <v>14750</v>
      </c>
      <c r="G6" s="68" t="s">
        <v>576</v>
      </c>
      <c r="H6" s="66">
        <f>F6/F26*100+H5</f>
        <v>72.173232843715468</v>
      </c>
    </row>
    <row r="7" spans="1:8">
      <c r="A7" s="67">
        <v>45443.639560185184</v>
      </c>
      <c r="B7" s="68" t="s">
        <v>40</v>
      </c>
      <c r="C7" s="68" t="s">
        <v>41</v>
      </c>
      <c r="D7" s="68">
        <v>14000</v>
      </c>
      <c r="E7" s="68">
        <v>1</v>
      </c>
      <c r="F7" s="68">
        <f t="shared" si="0"/>
        <v>14000</v>
      </c>
      <c r="G7" s="68" t="s">
        <v>556</v>
      </c>
      <c r="H7" s="66">
        <f>F7/F26*100+H6</f>
        <v>75.649809409106155</v>
      </c>
    </row>
    <row r="8" spans="1:8">
      <c r="A8" s="67">
        <v>45443.639560185184</v>
      </c>
      <c r="B8" s="68" t="s">
        <v>42</v>
      </c>
      <c r="C8" s="68" t="s">
        <v>43</v>
      </c>
      <c r="D8" s="68">
        <v>12900</v>
      </c>
      <c r="E8" s="68">
        <v>1</v>
      </c>
      <c r="F8" s="68">
        <f t="shared" si="0"/>
        <v>12900</v>
      </c>
      <c r="G8" s="68" t="s">
        <v>556</v>
      </c>
      <c r="H8" s="66">
        <f>F8/F26*100+H7</f>
        <v>78.853226387216139</v>
      </c>
    </row>
    <row r="9" spans="1:8">
      <c r="A9" s="67">
        <v>45426.580775462964</v>
      </c>
      <c r="B9" s="68" t="s">
        <v>70</v>
      </c>
      <c r="C9" s="68" t="s">
        <v>100</v>
      </c>
      <c r="D9" s="68">
        <v>12300</v>
      </c>
      <c r="E9" s="68">
        <v>1</v>
      </c>
      <c r="F9" s="68">
        <f t="shared" si="0"/>
        <v>12300</v>
      </c>
      <c r="G9" s="68" t="s">
        <v>577</v>
      </c>
      <c r="H9" s="66">
        <f>F9/F26*100+H8</f>
        <v>81.907647226809374</v>
      </c>
    </row>
    <row r="10" spans="1:8">
      <c r="A10" s="67">
        <v>45443.639097222222</v>
      </c>
      <c r="B10" s="68" t="s">
        <v>578</v>
      </c>
      <c r="C10" s="68" t="s">
        <v>579</v>
      </c>
      <c r="D10" s="68">
        <v>5400</v>
      </c>
      <c r="E10" s="68">
        <v>2</v>
      </c>
      <c r="F10" s="68">
        <f t="shared" si="0"/>
        <v>10800</v>
      </c>
      <c r="G10" s="68" t="s">
        <v>210</v>
      </c>
      <c r="H10" s="66">
        <f>F10/F26*100+H9</f>
        <v>84.589577720110753</v>
      </c>
    </row>
    <row r="11" spans="1:8">
      <c r="A11" s="67">
        <v>45419.383101851854</v>
      </c>
      <c r="B11" s="68" t="s">
        <v>75</v>
      </c>
      <c r="C11" s="68" t="s">
        <v>76</v>
      </c>
      <c r="D11" s="68">
        <v>2100</v>
      </c>
      <c r="E11" s="68">
        <v>5</v>
      </c>
      <c r="F11" s="68">
        <f t="shared" si="0"/>
        <v>10500</v>
      </c>
      <c r="G11" s="68" t="s">
        <v>530</v>
      </c>
      <c r="H11" s="66">
        <f>F11/F26*100+H10</f>
        <v>87.197010144153765</v>
      </c>
    </row>
    <row r="12" spans="1:8">
      <c r="A12" s="67">
        <v>45443.638842592591</v>
      </c>
      <c r="B12" s="68" t="s">
        <v>71</v>
      </c>
      <c r="C12" s="68" t="s">
        <v>72</v>
      </c>
      <c r="D12" s="68">
        <v>2500</v>
      </c>
      <c r="E12" s="68">
        <v>4</v>
      </c>
      <c r="F12" s="68">
        <f t="shared" si="0"/>
        <v>10000</v>
      </c>
      <c r="G12" s="68" t="s">
        <v>575</v>
      </c>
      <c r="H12" s="66">
        <f>F12/F26*100+H11</f>
        <v>89.680279119432825</v>
      </c>
    </row>
    <row r="13" spans="1:8">
      <c r="A13" s="67">
        <v>45420.382638888892</v>
      </c>
      <c r="B13" s="68" t="s">
        <v>225</v>
      </c>
      <c r="C13" s="68" t="s">
        <v>226</v>
      </c>
      <c r="D13" s="68">
        <v>8640</v>
      </c>
      <c r="E13" s="68">
        <v>1</v>
      </c>
      <c r="F13" s="68">
        <f t="shared" si="0"/>
        <v>8640</v>
      </c>
      <c r="G13" s="68" t="s">
        <v>485</v>
      </c>
      <c r="H13" s="66">
        <f>F13/F26*100+H12</f>
        <v>91.825823514073932</v>
      </c>
    </row>
    <row r="14" spans="1:8">
      <c r="A14" s="67">
        <v>45443.639305555553</v>
      </c>
      <c r="B14" s="68" t="s">
        <v>488</v>
      </c>
      <c r="C14" s="68" t="s">
        <v>489</v>
      </c>
      <c r="D14" s="68">
        <v>3400</v>
      </c>
      <c r="E14" s="68">
        <v>2</v>
      </c>
      <c r="F14" s="68">
        <f t="shared" si="0"/>
        <v>6800</v>
      </c>
      <c r="G14" s="68" t="s">
        <v>556</v>
      </c>
      <c r="H14" s="66">
        <f>F14/F26*100+H13</f>
        <v>93.514446417263684</v>
      </c>
    </row>
    <row r="15" spans="1:8">
      <c r="A15" s="67">
        <v>45421.658854166664</v>
      </c>
      <c r="B15" s="68" t="s">
        <v>107</v>
      </c>
      <c r="C15" s="68" t="s">
        <v>108</v>
      </c>
      <c r="D15" s="68">
        <v>6200</v>
      </c>
      <c r="E15" s="68">
        <v>1</v>
      </c>
      <c r="F15" s="68">
        <f t="shared" si="0"/>
        <v>6200</v>
      </c>
      <c r="G15" s="68" t="s">
        <v>566</v>
      </c>
      <c r="H15" s="66">
        <f>F15/F26*100+H14</f>
        <v>95.054073181936701</v>
      </c>
    </row>
    <row r="16" spans="1:8">
      <c r="A16" s="67">
        <v>45426.580462962964</v>
      </c>
      <c r="B16" s="68" t="s">
        <v>134</v>
      </c>
      <c r="C16" s="68" t="s">
        <v>135</v>
      </c>
      <c r="D16" s="68">
        <v>1289.5</v>
      </c>
      <c r="E16" s="68">
        <v>4</v>
      </c>
      <c r="F16" s="68">
        <f t="shared" si="0"/>
        <v>5158</v>
      </c>
      <c r="G16" s="68" t="s">
        <v>580</v>
      </c>
      <c r="H16" s="66">
        <f>F16/F26*100+H15</f>
        <v>96.334943319385644</v>
      </c>
    </row>
    <row r="17" spans="1:15">
      <c r="A17" s="67">
        <v>45426.580462962964</v>
      </c>
      <c r="B17" s="68" t="s">
        <v>557</v>
      </c>
      <c r="C17" s="68" t="s">
        <v>558</v>
      </c>
      <c r="D17" s="68">
        <v>3801</v>
      </c>
      <c r="E17" s="68">
        <v>1</v>
      </c>
      <c r="F17" s="68">
        <f t="shared" si="0"/>
        <v>3801</v>
      </c>
      <c r="G17" s="68" t="s">
        <v>581</v>
      </c>
      <c r="H17" s="66">
        <f>F17/F26*100+H16</f>
        <v>97.278833856889207</v>
      </c>
    </row>
    <row r="18" spans="1:15">
      <c r="A18" s="67">
        <v>45426.580775462964</v>
      </c>
      <c r="B18" s="68" t="s">
        <v>73</v>
      </c>
      <c r="C18" s="68" t="s">
        <v>74</v>
      </c>
      <c r="D18" s="68">
        <v>18</v>
      </c>
      <c r="E18" s="68">
        <v>150</v>
      </c>
      <c r="F18" s="68">
        <f t="shared" si="0"/>
        <v>2700</v>
      </c>
      <c r="G18" s="68" t="s">
        <v>582</v>
      </c>
      <c r="H18" s="66">
        <f>F18/F26*100+H17</f>
        <v>97.949316480214549</v>
      </c>
    </row>
    <row r="19" spans="1:15">
      <c r="A19" s="67">
        <v>45426.580208333333</v>
      </c>
      <c r="B19" s="68" t="s">
        <v>198</v>
      </c>
      <c r="C19" s="68" t="s">
        <v>199</v>
      </c>
      <c r="D19" s="68">
        <v>600</v>
      </c>
      <c r="E19" s="68">
        <v>4</v>
      </c>
      <c r="F19" s="68">
        <f t="shared" si="0"/>
        <v>2400</v>
      </c>
      <c r="G19" s="68" t="s">
        <v>583</v>
      </c>
      <c r="H19" s="66">
        <f>F19/F26*100+H18</f>
        <v>98.545301034281522</v>
      </c>
    </row>
    <row r="20" spans="1:15">
      <c r="A20" s="67">
        <v>45426.580208333333</v>
      </c>
      <c r="B20" s="68" t="s">
        <v>584</v>
      </c>
      <c r="C20" s="68" t="s">
        <v>585</v>
      </c>
      <c r="D20" s="68">
        <v>1000</v>
      </c>
      <c r="E20" s="68">
        <v>2</v>
      </c>
      <c r="F20" s="68">
        <f t="shared" si="0"/>
        <v>2000</v>
      </c>
      <c r="G20" s="68" t="s">
        <v>583</v>
      </c>
      <c r="H20" s="66">
        <f>F20/F26*100+H19</f>
        <v>99.041954829337328</v>
      </c>
    </row>
    <row r="21" spans="1:15">
      <c r="A21" s="67">
        <v>45420.374699074076</v>
      </c>
      <c r="B21" s="68" t="s">
        <v>103</v>
      </c>
      <c r="C21" s="68" t="s">
        <v>104</v>
      </c>
      <c r="D21" s="68">
        <v>329.2</v>
      </c>
      <c r="E21" s="68">
        <v>5</v>
      </c>
      <c r="F21" s="68">
        <f t="shared" si="0"/>
        <v>1646</v>
      </c>
      <c r="G21" s="68" t="s">
        <v>586</v>
      </c>
      <c r="H21" s="66">
        <f>F21/F26*100+H20</f>
        <v>99.45070090266826</v>
      </c>
    </row>
    <row r="22" spans="1:15">
      <c r="A22" s="67">
        <v>45426.580208333333</v>
      </c>
      <c r="B22" s="68" t="s">
        <v>400</v>
      </c>
      <c r="C22" s="68" t="s">
        <v>401</v>
      </c>
      <c r="D22" s="68">
        <v>84.9</v>
      </c>
      <c r="E22" s="68">
        <v>10</v>
      </c>
      <c r="F22" s="68">
        <f t="shared" si="0"/>
        <v>849</v>
      </c>
      <c r="G22" s="68" t="s">
        <v>583</v>
      </c>
      <c r="H22" s="66">
        <f>F22/F26*100+H21</f>
        <v>99.661530438669445</v>
      </c>
    </row>
    <row r="23" spans="1:15">
      <c r="A23" s="67">
        <v>45426.580208333333</v>
      </c>
      <c r="B23" s="68" t="s">
        <v>587</v>
      </c>
      <c r="C23" s="68" t="s">
        <v>588</v>
      </c>
      <c r="D23" s="68">
        <v>70</v>
      </c>
      <c r="E23" s="68">
        <v>10</v>
      </c>
      <c r="F23" s="68">
        <f t="shared" si="0"/>
        <v>700</v>
      </c>
      <c r="G23" s="68" t="s">
        <v>530</v>
      </c>
      <c r="H23" s="66">
        <f>F23/F26*100+H22</f>
        <v>99.83535926693898</v>
      </c>
    </row>
    <row r="24" spans="1:15">
      <c r="A24" s="67">
        <v>45443.634074074071</v>
      </c>
      <c r="B24" s="68" t="s">
        <v>589</v>
      </c>
      <c r="C24" s="68" t="s">
        <v>590</v>
      </c>
      <c r="D24" s="68">
        <v>54.3</v>
      </c>
      <c r="E24" s="68">
        <v>10</v>
      </c>
      <c r="F24" s="68">
        <f t="shared" si="0"/>
        <v>543</v>
      </c>
      <c r="G24" s="68" t="s">
        <v>556</v>
      </c>
      <c r="H24" s="66">
        <f>F24/F26*100+H23</f>
        <v>99.970200772296636</v>
      </c>
    </row>
    <row r="25" spans="1:15">
      <c r="A25" s="67">
        <v>45426.580462962964</v>
      </c>
      <c r="B25" s="68" t="s">
        <v>52</v>
      </c>
      <c r="C25" s="68" t="s">
        <v>81</v>
      </c>
      <c r="D25" s="68">
        <v>4</v>
      </c>
      <c r="E25" s="68">
        <v>30</v>
      </c>
      <c r="F25" s="68">
        <f t="shared" si="0"/>
        <v>120</v>
      </c>
      <c r="G25" s="68" t="s">
        <v>591</v>
      </c>
      <c r="H25" s="66">
        <f>F25/F26*100+H24</f>
        <v>99.999999999999986</v>
      </c>
    </row>
    <row r="26" spans="1:15">
      <c r="A26" s="157"/>
      <c r="B26" s="158"/>
      <c r="C26" s="158"/>
      <c r="D26" s="158"/>
      <c r="E26" s="158"/>
      <c r="F26" s="158">
        <f>SUM(F2:F25)</f>
        <v>402695</v>
      </c>
      <c r="G26" s="158"/>
    </row>
    <row r="27" spans="1:15">
      <c r="A27" s="157"/>
      <c r="B27" s="158"/>
      <c r="C27" s="158"/>
      <c r="D27" s="158"/>
      <c r="E27" s="158"/>
      <c r="F27" s="158"/>
      <c r="G27" s="158"/>
    </row>
    <row r="28" spans="1:15">
      <c r="A28" s="157"/>
      <c r="B28" s="158"/>
      <c r="C28" s="158"/>
      <c r="D28" s="158"/>
      <c r="E28" s="158"/>
      <c r="F28" s="158"/>
      <c r="G28" s="158"/>
      <c r="J28" s="70"/>
      <c r="K28" s="70"/>
      <c r="L28" s="70"/>
      <c r="M28" s="70"/>
      <c r="N28" s="70"/>
      <c r="O28" s="70"/>
    </row>
    <row r="29" spans="1:15" ht="88.5" customHeight="1">
      <c r="A29" s="157"/>
      <c r="B29" s="158"/>
      <c r="C29" s="158"/>
      <c r="D29" s="158"/>
      <c r="E29" s="158"/>
      <c r="F29" s="158"/>
      <c r="G29" s="158"/>
      <c r="J29" s="70"/>
      <c r="K29" s="70"/>
      <c r="L29" s="70"/>
      <c r="M29" s="70"/>
      <c r="N29" s="70"/>
      <c r="O29" s="70"/>
    </row>
    <row r="30" spans="1:15">
      <c r="A30" s="157"/>
      <c r="B30" s="158"/>
      <c r="C30" s="158"/>
      <c r="D30" s="158"/>
      <c r="E30" s="158"/>
      <c r="F30" s="158"/>
      <c r="G30" s="158"/>
      <c r="J30" s="70"/>
      <c r="K30" s="70"/>
      <c r="L30" s="70"/>
      <c r="M30" s="70"/>
      <c r="N30" s="70"/>
      <c r="O30" s="70"/>
    </row>
    <row r="31" spans="1:15">
      <c r="A31" s="157"/>
      <c r="B31" s="158"/>
      <c r="C31" s="158"/>
      <c r="D31" s="158"/>
      <c r="E31" s="158"/>
      <c r="F31" s="158"/>
      <c r="G31" s="158"/>
      <c r="J31" s="70"/>
      <c r="K31" s="70"/>
      <c r="L31" s="70"/>
      <c r="M31" s="70"/>
      <c r="N31" s="70"/>
      <c r="O31" s="70"/>
    </row>
    <row r="32" spans="1:15">
      <c r="A32" s="157"/>
      <c r="B32" s="158"/>
      <c r="C32" s="158"/>
      <c r="D32" s="158"/>
      <c r="E32" s="158"/>
      <c r="F32" s="158"/>
      <c r="G32" s="158"/>
      <c r="J32" s="70"/>
      <c r="K32" s="70"/>
      <c r="L32" s="70"/>
      <c r="M32" s="70"/>
      <c r="N32" s="70"/>
      <c r="O32" s="70"/>
    </row>
    <row r="33" spans="1:15">
      <c r="A33" s="157"/>
      <c r="B33" s="158"/>
      <c r="C33" s="158"/>
      <c r="D33" s="158"/>
      <c r="E33" s="158"/>
      <c r="F33" s="158"/>
      <c r="G33" s="158"/>
      <c r="J33" s="70"/>
      <c r="K33" s="70"/>
      <c r="L33" s="70"/>
      <c r="M33" s="70"/>
      <c r="N33" s="70"/>
      <c r="O33" s="70"/>
    </row>
    <row r="34" spans="1:15" s="70" customFormat="1" ht="63" customHeight="1">
      <c r="A34" s="157"/>
      <c r="B34" s="158"/>
      <c r="C34" s="158"/>
      <c r="D34" s="158"/>
      <c r="E34" s="158"/>
      <c r="F34" s="158"/>
      <c r="G34" s="158"/>
      <c r="H34" s="159"/>
    </row>
    <row r="35" spans="1:15" s="70" customFormat="1">
      <c r="A35" s="157"/>
      <c r="B35" s="158"/>
      <c r="C35" s="158"/>
      <c r="D35" s="158"/>
      <c r="E35" s="158"/>
      <c r="F35" s="158"/>
      <c r="G35" s="158"/>
      <c r="H35" s="159"/>
    </row>
    <row r="36" spans="1:15" s="70" customFormat="1">
      <c r="A36" s="157"/>
      <c r="B36" s="158"/>
      <c r="C36" s="158"/>
      <c r="D36" s="158"/>
      <c r="E36" s="158"/>
      <c r="F36" s="158"/>
      <c r="G36" s="158"/>
      <c r="H36" s="159"/>
    </row>
    <row r="37" spans="1:15" s="70" customFormat="1">
      <c r="A37" s="157"/>
      <c r="B37" s="158"/>
      <c r="C37" s="158"/>
      <c r="D37" s="158"/>
      <c r="E37" s="158"/>
      <c r="F37" s="158"/>
      <c r="G37" s="158"/>
      <c r="H37" s="159"/>
    </row>
    <row r="38" spans="1:15" s="70" customFormat="1">
      <c r="A38" s="157"/>
      <c r="B38" s="158"/>
      <c r="C38" s="158"/>
      <c r="D38" s="158"/>
      <c r="E38" s="158"/>
      <c r="F38" s="158"/>
      <c r="G38" s="158"/>
      <c r="H38" s="159"/>
    </row>
    <row r="39" spans="1:15" s="70" customFormat="1">
      <c r="A39" s="157"/>
      <c r="B39" s="158"/>
      <c r="C39" s="158"/>
      <c r="D39" s="158"/>
      <c r="E39" s="158"/>
      <c r="F39" s="158"/>
      <c r="G39" s="158"/>
      <c r="H39" s="159"/>
    </row>
    <row r="40" spans="1:15" s="70" customFormat="1">
      <c r="A40" s="157"/>
      <c r="B40" s="158"/>
      <c r="C40" s="158"/>
      <c r="D40" s="158"/>
      <c r="E40" s="158"/>
      <c r="F40" s="158"/>
      <c r="G40" s="158"/>
      <c r="H40" s="159"/>
    </row>
    <row r="41" spans="1:15" s="70" customFormat="1">
      <c r="A41" s="157"/>
      <c r="B41" s="158"/>
      <c r="C41" s="158"/>
      <c r="D41" s="158"/>
      <c r="E41" s="158"/>
      <c r="F41" s="160"/>
      <c r="G41" s="158"/>
      <c r="H41" s="159"/>
    </row>
    <row r="42" spans="1:15" s="70" customFormat="1">
      <c r="A42" s="157"/>
      <c r="B42" s="158"/>
      <c r="C42" s="158"/>
      <c r="D42" s="158"/>
      <c r="E42" s="158"/>
      <c r="F42" s="158"/>
      <c r="G42" s="158"/>
      <c r="H42" s="159"/>
    </row>
    <row r="43" spans="1:15" s="70" customFormat="1">
      <c r="A43" s="157"/>
      <c r="B43" s="158"/>
      <c r="C43" s="158"/>
      <c r="D43" s="158"/>
      <c r="E43" s="158"/>
      <c r="F43" s="158"/>
      <c r="G43" s="158"/>
      <c r="H43" s="159"/>
    </row>
    <row r="44" spans="1:15" s="70" customFormat="1">
      <c r="A44" s="157"/>
      <c r="B44" s="158"/>
      <c r="C44" s="158"/>
      <c r="D44" s="158"/>
      <c r="E44" s="158"/>
      <c r="F44" s="158"/>
      <c r="G44" s="158"/>
      <c r="H44" s="159"/>
    </row>
    <row r="45" spans="1:15" s="70" customFormat="1">
      <c r="A45" s="157"/>
      <c r="B45" s="158"/>
      <c r="C45" s="158"/>
      <c r="D45" s="158"/>
      <c r="E45" s="158"/>
      <c r="F45" s="158"/>
      <c r="G45" s="158"/>
      <c r="H45" s="159"/>
    </row>
    <row r="46" spans="1:15" s="70" customFormat="1">
      <c r="A46" s="157"/>
      <c r="B46" s="158"/>
      <c r="C46" s="158"/>
      <c r="D46" s="158"/>
      <c r="E46" s="158"/>
      <c r="F46" s="158"/>
      <c r="G46" s="158"/>
      <c r="H46" s="159"/>
    </row>
    <row r="47" spans="1:15" s="70" customFormat="1">
      <c r="A47" s="157"/>
      <c r="B47" s="158"/>
      <c r="C47" s="158"/>
      <c r="D47" s="158"/>
      <c r="E47" s="158"/>
      <c r="F47" s="158"/>
      <c r="G47" s="158"/>
      <c r="H47" s="159"/>
    </row>
    <row r="48" spans="1:15" s="70" customFormat="1">
      <c r="A48" s="157"/>
      <c r="B48" s="158"/>
      <c r="C48" s="158"/>
      <c r="D48" s="158"/>
      <c r="E48" s="158"/>
      <c r="F48" s="158"/>
      <c r="G48" s="158"/>
      <c r="H48" s="159"/>
    </row>
    <row r="49" spans="1:8" s="70" customFormat="1">
      <c r="A49" s="157"/>
      <c r="B49" s="158"/>
      <c r="C49" s="158"/>
      <c r="D49" s="158"/>
      <c r="E49" s="158"/>
      <c r="F49" s="158"/>
      <c r="G49" s="158"/>
      <c r="H49" s="159"/>
    </row>
    <row r="50" spans="1:8" s="70" customFormat="1">
      <c r="A50" s="157"/>
      <c r="B50" s="158"/>
      <c r="C50" s="158"/>
      <c r="D50" s="158"/>
      <c r="E50" s="158"/>
      <c r="F50" s="158"/>
      <c r="G50" s="158"/>
      <c r="H50" s="159"/>
    </row>
    <row r="51" spans="1:8" s="70" customFormat="1">
      <c r="A51" s="157"/>
      <c r="B51" s="158"/>
      <c r="C51" s="158"/>
      <c r="D51" s="158"/>
      <c r="E51" s="158"/>
      <c r="F51" s="158"/>
      <c r="G51" s="158"/>
      <c r="H51" s="159"/>
    </row>
    <row r="52" spans="1:8" s="70" customFormat="1">
      <c r="A52" s="157"/>
      <c r="B52" s="158"/>
      <c r="C52" s="158"/>
      <c r="D52" s="158"/>
      <c r="E52" s="158"/>
      <c r="F52" s="158"/>
      <c r="G52" s="158"/>
      <c r="H52" s="159"/>
    </row>
    <row r="53" spans="1:8" s="70" customFormat="1">
      <c r="A53" s="157"/>
      <c r="B53" s="158"/>
      <c r="C53" s="158"/>
      <c r="D53" s="158"/>
      <c r="E53" s="158"/>
      <c r="F53" s="158"/>
      <c r="G53" s="158"/>
      <c r="H53" s="159"/>
    </row>
    <row r="54" spans="1:8" s="70" customFormat="1">
      <c r="A54" s="157"/>
      <c r="B54" s="158"/>
      <c r="C54" s="158"/>
      <c r="D54" s="158"/>
      <c r="E54" s="158"/>
      <c r="F54" s="158"/>
      <c r="G54" s="158"/>
      <c r="H54" s="159"/>
    </row>
    <row r="55" spans="1:8" s="70" customFormat="1">
      <c r="A55" s="157"/>
      <c r="B55" s="158"/>
      <c r="C55" s="158"/>
      <c r="D55" s="158"/>
      <c r="E55" s="158"/>
      <c r="F55" s="158"/>
      <c r="G55" s="158"/>
      <c r="H55" s="159"/>
    </row>
    <row r="56" spans="1:8" s="70" customFormat="1">
      <c r="A56" s="157"/>
      <c r="B56" s="158"/>
      <c r="C56" s="158"/>
      <c r="D56" s="158"/>
      <c r="E56" s="158"/>
      <c r="F56" s="158"/>
      <c r="G56" s="158"/>
      <c r="H56" s="159"/>
    </row>
    <row r="57" spans="1:8" s="70" customFormat="1">
      <c r="A57" s="157"/>
      <c r="B57" s="61" t="s">
        <v>25</v>
      </c>
      <c r="C57" s="61" t="s">
        <v>26</v>
      </c>
      <c r="D57" s="61" t="s">
        <v>0</v>
      </c>
      <c r="E57" s="61" t="s">
        <v>27</v>
      </c>
      <c r="F57" s="61" t="s">
        <v>28</v>
      </c>
      <c r="G57" s="61" t="s">
        <v>29</v>
      </c>
      <c r="H57" s="159"/>
    </row>
    <row r="58" spans="1:8" s="70" customFormat="1">
      <c r="A58" s="157"/>
      <c r="B58" s="65" t="s">
        <v>60</v>
      </c>
      <c r="C58" s="65" t="s">
        <v>61</v>
      </c>
      <c r="D58" s="65">
        <v>69000</v>
      </c>
      <c r="E58" s="65">
        <v>1</v>
      </c>
      <c r="F58" s="65">
        <f>D58*E58</f>
        <v>69000</v>
      </c>
      <c r="G58" s="65" t="s">
        <v>210</v>
      </c>
      <c r="H58" s="159"/>
    </row>
    <row r="59" spans="1:8" s="70" customFormat="1">
      <c r="A59" s="157"/>
      <c r="B59" s="65" t="s">
        <v>249</v>
      </c>
      <c r="C59" s="65" t="s">
        <v>250</v>
      </c>
      <c r="D59" s="65">
        <v>63500</v>
      </c>
      <c r="E59" s="65">
        <v>1</v>
      </c>
      <c r="F59" s="65">
        <f>D59*E59</f>
        <v>63500</v>
      </c>
      <c r="G59" s="65" t="s">
        <v>210</v>
      </c>
      <c r="H59" s="159"/>
    </row>
    <row r="60" spans="1:8" s="70" customFormat="1">
      <c r="A60" s="157"/>
      <c r="B60" s="158"/>
      <c r="C60" s="158"/>
      <c r="D60" s="158"/>
      <c r="E60" s="158"/>
      <c r="F60" s="158"/>
      <c r="G60" s="158"/>
      <c r="H60" s="159"/>
    </row>
    <row r="61" spans="1:8" s="70" customFormat="1">
      <c r="A61" s="157"/>
      <c r="B61" s="158"/>
      <c r="C61" s="158"/>
      <c r="D61" s="158"/>
      <c r="E61" s="158"/>
      <c r="F61" s="158"/>
      <c r="G61" s="158"/>
      <c r="H61" s="159"/>
    </row>
    <row r="62" spans="1:8" s="70" customFormat="1">
      <c r="A62" s="157"/>
      <c r="B62" s="158"/>
      <c r="C62" s="158"/>
      <c r="D62" s="158"/>
      <c r="E62" s="158"/>
      <c r="F62" s="158"/>
      <c r="G62" s="158"/>
      <c r="H62" s="159"/>
    </row>
    <row r="63" spans="1:8" s="70" customFormat="1">
      <c r="A63" s="157"/>
      <c r="B63" s="158"/>
      <c r="C63" s="158"/>
      <c r="D63" s="158"/>
      <c r="E63" s="158"/>
      <c r="F63" s="158"/>
      <c r="G63" s="158"/>
      <c r="H63" s="159"/>
    </row>
    <row r="64" spans="1:8" s="70" customFormat="1">
      <c r="A64" s="157"/>
      <c r="B64" s="158"/>
      <c r="C64" s="158"/>
      <c r="D64" s="158"/>
      <c r="E64" s="158"/>
      <c r="F64" s="158"/>
      <c r="G64" s="158"/>
      <c r="H64" s="159"/>
    </row>
    <row r="65" spans="1:15" s="70" customFormat="1">
      <c r="A65" s="157"/>
      <c r="B65" s="158"/>
      <c r="C65" s="158"/>
      <c r="D65" s="158"/>
      <c r="E65" s="158"/>
      <c r="F65" s="158"/>
      <c r="G65" s="158"/>
      <c r="H65" s="159"/>
    </row>
    <row r="66" spans="1:15" s="70" customFormat="1">
      <c r="A66" s="157"/>
      <c r="B66" s="158"/>
      <c r="C66" s="158"/>
      <c r="D66" s="158"/>
      <c r="E66" s="158"/>
      <c r="F66" s="158"/>
      <c r="G66" s="158"/>
      <c r="H66" s="159"/>
    </row>
    <row r="67" spans="1:15" s="70" customFormat="1">
      <c r="A67" s="157"/>
      <c r="B67" s="158"/>
      <c r="C67" s="158"/>
      <c r="D67" s="158"/>
      <c r="E67" s="158"/>
      <c r="F67" s="158"/>
      <c r="G67" s="158"/>
      <c r="H67" s="159"/>
    </row>
    <row r="68" spans="1:15" s="70" customFormat="1">
      <c r="A68" s="157"/>
      <c r="B68" s="158"/>
      <c r="C68" s="158"/>
      <c r="D68" s="158"/>
      <c r="E68" s="158"/>
      <c r="F68" s="158"/>
      <c r="G68" s="158"/>
      <c r="H68" s="159"/>
    </row>
    <row r="69" spans="1:15" s="70" customFormat="1">
      <c r="A69" s="157"/>
      <c r="B69" s="158"/>
      <c r="C69" s="158"/>
      <c r="D69" s="158"/>
      <c r="E69" s="158"/>
      <c r="F69" s="158"/>
      <c r="G69" s="158"/>
      <c r="H69" s="159"/>
    </row>
    <row r="70" spans="1:15" s="70" customFormat="1">
      <c r="A70" s="157"/>
      <c r="B70" s="158"/>
      <c r="C70" s="158"/>
      <c r="D70" s="158"/>
      <c r="E70" s="158"/>
      <c r="F70" s="158"/>
      <c r="G70" s="158"/>
      <c r="H70" s="159"/>
    </row>
    <row r="71" spans="1:15" s="70" customFormat="1">
      <c r="A71" s="157"/>
      <c r="B71" s="71"/>
      <c r="C71" s="71"/>
      <c r="D71" s="71"/>
      <c r="E71" s="71"/>
      <c r="F71" s="71"/>
      <c r="G71" s="71"/>
      <c r="H71" s="159"/>
    </row>
    <row r="72" spans="1:15" s="70" customFormat="1">
      <c r="A72" s="157"/>
      <c r="B72" s="71"/>
      <c r="C72" s="71"/>
      <c r="D72" s="71"/>
      <c r="E72" s="71"/>
      <c r="F72" s="71"/>
      <c r="G72" s="71"/>
      <c r="H72" s="159"/>
    </row>
    <row r="73" spans="1:15" s="70" customFormat="1">
      <c r="A73" s="71"/>
      <c r="B73" s="71"/>
      <c r="C73" s="71"/>
      <c r="D73" s="71"/>
      <c r="E73" s="71"/>
      <c r="F73" s="71"/>
      <c r="G73" s="71"/>
      <c r="H73" s="159"/>
      <c r="J73" s="63"/>
      <c r="K73" s="63"/>
      <c r="L73" s="63"/>
      <c r="M73" s="63"/>
      <c r="N73" s="63"/>
      <c r="O73" s="63"/>
    </row>
    <row r="74" spans="1:15" s="70" customFormat="1">
      <c r="A74" s="71"/>
      <c r="B74" s="71"/>
      <c r="C74" s="71"/>
      <c r="D74" s="71"/>
      <c r="E74" s="71"/>
      <c r="F74" s="71"/>
      <c r="G74" s="71"/>
      <c r="H74" s="159"/>
      <c r="J74" s="63"/>
      <c r="K74" s="63"/>
      <c r="L74" s="63"/>
      <c r="M74" s="63"/>
      <c r="N74" s="63"/>
      <c r="O74" s="63"/>
    </row>
    <row r="75" spans="1:15" s="70" customFormat="1">
      <c r="A75" s="71"/>
      <c r="B75" s="71"/>
      <c r="C75" s="71"/>
      <c r="D75" s="71"/>
      <c r="E75" s="71"/>
      <c r="F75" s="71"/>
      <c r="G75" s="71"/>
      <c r="H75" s="159"/>
      <c r="J75" s="63"/>
      <c r="K75" s="63"/>
      <c r="L75" s="63"/>
      <c r="M75" s="63"/>
      <c r="N75" s="63"/>
      <c r="O75" s="63"/>
    </row>
    <row r="76" spans="1:15" s="70" customFormat="1">
      <c r="A76" s="71"/>
      <c r="B76" s="71"/>
      <c r="C76" s="71"/>
      <c r="D76" s="71"/>
      <c r="E76" s="71"/>
      <c r="F76" s="71"/>
      <c r="G76" s="71"/>
      <c r="H76" s="159"/>
      <c r="J76" s="63"/>
      <c r="K76" s="63"/>
      <c r="L76" s="63"/>
      <c r="M76" s="63"/>
      <c r="N76" s="63"/>
      <c r="O76" s="63"/>
    </row>
    <row r="77" spans="1:15" s="70" customFormat="1">
      <c r="A77" s="71"/>
      <c r="B77" s="71"/>
      <c r="C77" s="71"/>
      <c r="D77" s="71"/>
      <c r="E77" s="71"/>
      <c r="F77" s="71"/>
      <c r="G77" s="71"/>
      <c r="H77" s="159"/>
      <c r="J77" s="63"/>
      <c r="K77" s="63"/>
      <c r="L77" s="63"/>
      <c r="M77" s="63"/>
      <c r="N77" s="63"/>
      <c r="O77" s="63"/>
    </row>
    <row r="78" spans="1:15" s="70" customFormat="1">
      <c r="A78" s="71"/>
      <c r="B78" s="71"/>
      <c r="C78" s="71"/>
      <c r="D78" s="71"/>
      <c r="E78" s="71"/>
      <c r="F78" s="71"/>
      <c r="G78" s="71"/>
      <c r="H78" s="159"/>
      <c r="J78" s="63"/>
      <c r="K78" s="63"/>
      <c r="L78" s="63"/>
      <c r="M78" s="63"/>
      <c r="N78" s="63"/>
      <c r="O78" s="63"/>
    </row>
    <row r="79" spans="1:15" s="70" customFormat="1">
      <c r="A79" s="71"/>
      <c r="B79" s="71"/>
      <c r="C79" s="71"/>
      <c r="D79" s="71"/>
      <c r="E79" s="71"/>
      <c r="F79" s="71"/>
      <c r="G79" s="71"/>
      <c r="H79" s="159"/>
      <c r="J79" s="63"/>
      <c r="K79" s="63"/>
      <c r="L79" s="63"/>
      <c r="M79" s="63"/>
      <c r="N79" s="63"/>
      <c r="O79" s="63"/>
    </row>
    <row r="80" spans="1:15" s="70" customFormat="1">
      <c r="A80" s="71"/>
      <c r="B80" s="71"/>
      <c r="C80" s="71"/>
      <c r="D80" s="71"/>
      <c r="E80" s="71"/>
      <c r="F80" s="71"/>
      <c r="G80" s="71"/>
      <c r="H80" s="159"/>
      <c r="J80" s="63"/>
      <c r="K80" s="63"/>
      <c r="L80" s="63"/>
      <c r="M80" s="63"/>
      <c r="N80" s="63"/>
      <c r="O80" s="63"/>
    </row>
    <row r="81" spans="1:15" s="70" customFormat="1">
      <c r="A81" s="71"/>
      <c r="B81" s="71"/>
      <c r="C81" s="71"/>
      <c r="D81" s="71"/>
      <c r="E81" s="71"/>
      <c r="F81" s="71"/>
      <c r="G81" s="71"/>
      <c r="H81" s="159"/>
      <c r="J81" s="63"/>
      <c r="K81" s="63"/>
      <c r="L81" s="63"/>
      <c r="M81" s="63"/>
      <c r="N81" s="63"/>
      <c r="O81" s="63"/>
    </row>
  </sheetData>
  <phoneticPr fontId="27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10"/>
  <dimension ref="A1:R97"/>
  <sheetViews>
    <sheetView zoomScale="80" zoomScaleNormal="80" workbookViewId="0">
      <pane ySplit="1" topLeftCell="A2" activePane="bottomLeft" state="frozen"/>
      <selection pane="bottomLeft" activeCell="K32" sqref="K32"/>
    </sheetView>
  </sheetViews>
  <sheetFormatPr defaultRowHeight="15.75"/>
  <cols>
    <col min="1" max="1" width="11.25" style="1" bestFit="1" customWidth="1"/>
    <col min="2" max="2" width="12.875" style="1" bestFit="1" customWidth="1"/>
    <col min="3" max="3" width="49.375" style="1" bestFit="1" customWidth="1"/>
    <col min="4" max="4" width="7.5" style="1" bestFit="1" customWidth="1"/>
    <col min="5" max="5" width="10.25" style="1" bestFit="1" customWidth="1"/>
    <col min="6" max="6" width="7.75" style="1" customWidth="1"/>
    <col min="7" max="7" width="27" bestFit="1" customWidth="1"/>
    <col min="8" max="8" width="9.375" style="73" bestFit="1" customWidth="1"/>
    <col min="12" max="12" width="10.75" bestFit="1" customWidth="1"/>
    <col min="13" max="13" width="34.25" bestFit="1" customWidth="1"/>
    <col min="14" max="14" width="11.5" customWidth="1"/>
    <col min="15" max="16" width="12.5" bestFit="1" customWidth="1"/>
    <col min="17" max="17" width="13.125" style="1" bestFit="1" customWidth="1"/>
    <col min="18" max="18" width="13.125" bestFit="1" customWidth="1"/>
  </cols>
  <sheetData>
    <row r="1" spans="1:8">
      <c r="A1" s="61" t="s">
        <v>24</v>
      </c>
      <c r="B1" s="61" t="s">
        <v>25</v>
      </c>
      <c r="C1" s="61" t="s">
        <v>26</v>
      </c>
      <c r="D1" s="61" t="s">
        <v>0</v>
      </c>
      <c r="E1" s="61" t="s">
        <v>27</v>
      </c>
      <c r="F1" s="61" t="s">
        <v>28</v>
      </c>
      <c r="G1" s="61" t="s">
        <v>29</v>
      </c>
      <c r="H1" s="62" t="s">
        <v>89</v>
      </c>
    </row>
    <row r="2" spans="1:8">
      <c r="A2" s="64">
        <v>45446.553912037038</v>
      </c>
      <c r="B2" s="65" t="s">
        <v>531</v>
      </c>
      <c r="C2" s="65" t="s">
        <v>532</v>
      </c>
      <c r="D2" s="65">
        <v>1700</v>
      </c>
      <c r="E2" s="65">
        <v>1</v>
      </c>
      <c r="F2" s="65">
        <v>1700</v>
      </c>
      <c r="G2" s="65" t="s">
        <v>566</v>
      </c>
      <c r="H2" s="66" t="e">
        <f>F2/F37*100</f>
        <v>#DIV/0!</v>
      </c>
    </row>
    <row r="3" spans="1:8">
      <c r="A3" s="64">
        <v>45446.553912037038</v>
      </c>
      <c r="B3" s="65" t="s">
        <v>510</v>
      </c>
      <c r="C3" s="65" t="s">
        <v>511</v>
      </c>
      <c r="D3" s="65">
        <v>4500</v>
      </c>
      <c r="E3" s="65">
        <v>1</v>
      </c>
      <c r="F3" s="65">
        <v>4500</v>
      </c>
      <c r="G3" s="65" t="s">
        <v>566</v>
      </c>
      <c r="H3" s="66" t="e">
        <f>F3/F37*100+H2</f>
        <v>#DIV/0!</v>
      </c>
    </row>
    <row r="4" spans="1:8">
      <c r="A4" s="64">
        <v>45447.424456018518</v>
      </c>
      <c r="B4" s="65" t="s">
        <v>179</v>
      </c>
      <c r="C4" s="65" t="s">
        <v>180</v>
      </c>
      <c r="D4" s="65">
        <v>44884</v>
      </c>
      <c r="E4" s="65">
        <v>1</v>
      </c>
      <c r="F4" s="65">
        <v>44884</v>
      </c>
      <c r="G4" s="65" t="s">
        <v>601</v>
      </c>
      <c r="H4" s="66" t="e">
        <f>F4/F37*100+H3</f>
        <v>#DIV/0!</v>
      </c>
    </row>
    <row r="5" spans="1:8">
      <c r="A5" s="64">
        <v>45447.424456018518</v>
      </c>
      <c r="B5" s="65" t="s">
        <v>181</v>
      </c>
      <c r="C5" s="65" t="s">
        <v>182</v>
      </c>
      <c r="D5" s="65">
        <v>60561</v>
      </c>
      <c r="E5" s="65">
        <v>1</v>
      </c>
      <c r="F5" s="65">
        <v>60561</v>
      </c>
      <c r="G5" s="65" t="s">
        <v>601</v>
      </c>
      <c r="H5" s="66" t="e">
        <f>F5/F37*100+H4</f>
        <v>#DIV/0!</v>
      </c>
    </row>
    <row r="6" spans="1:8">
      <c r="A6" s="64">
        <v>45447.424456018518</v>
      </c>
      <c r="B6" s="65" t="s">
        <v>183</v>
      </c>
      <c r="C6" s="65" t="s">
        <v>184</v>
      </c>
      <c r="D6" s="65">
        <v>77312</v>
      </c>
      <c r="E6" s="65">
        <v>1</v>
      </c>
      <c r="F6" s="65">
        <v>77312</v>
      </c>
      <c r="G6" s="65" t="s">
        <v>601</v>
      </c>
      <c r="H6" s="66" t="e">
        <f>F6/F37*100+H5</f>
        <v>#DIV/0!</v>
      </c>
    </row>
    <row r="7" spans="1:8">
      <c r="A7" s="64">
        <v>45456.670104166667</v>
      </c>
      <c r="B7" s="65" t="s">
        <v>49</v>
      </c>
      <c r="C7" s="65" t="s">
        <v>67</v>
      </c>
      <c r="D7" s="65">
        <v>17</v>
      </c>
      <c r="E7" s="65">
        <v>100</v>
      </c>
      <c r="F7" s="65">
        <v>1700</v>
      </c>
      <c r="G7" s="65" t="s">
        <v>556</v>
      </c>
      <c r="H7" s="66" t="e">
        <f>F7/F37*100+H6</f>
        <v>#DIV/0!</v>
      </c>
    </row>
    <row r="8" spans="1:8">
      <c r="A8" s="64">
        <v>45456.670104166667</v>
      </c>
      <c r="B8" s="65" t="s">
        <v>55</v>
      </c>
      <c r="C8" s="65" t="s">
        <v>56</v>
      </c>
      <c r="D8" s="65">
        <v>80</v>
      </c>
      <c r="E8" s="65">
        <v>100</v>
      </c>
      <c r="F8" s="65">
        <v>8000</v>
      </c>
      <c r="G8" s="65" t="s">
        <v>556</v>
      </c>
      <c r="H8" s="66" t="e">
        <f>F8/F37*100+H7</f>
        <v>#DIV/0!</v>
      </c>
    </row>
    <row r="9" spans="1:8">
      <c r="A9" s="64">
        <v>45464.417199074072</v>
      </c>
      <c r="B9" s="65" t="s">
        <v>512</v>
      </c>
      <c r="C9" s="65" t="s">
        <v>513</v>
      </c>
      <c r="D9" s="65">
        <v>4000</v>
      </c>
      <c r="E9" s="65">
        <v>1</v>
      </c>
      <c r="F9" s="65">
        <v>4000</v>
      </c>
      <c r="G9" s="65" t="s">
        <v>34</v>
      </c>
      <c r="H9" s="66" t="e">
        <f>F9/F37*100+H8</f>
        <v>#DIV/0!</v>
      </c>
    </row>
    <row r="10" spans="1:8">
      <c r="A10" s="64">
        <v>45464.417199074072</v>
      </c>
      <c r="B10" s="65" t="s">
        <v>514</v>
      </c>
      <c r="C10" s="65" t="s">
        <v>515</v>
      </c>
      <c r="D10" s="65">
        <v>4000</v>
      </c>
      <c r="E10" s="65">
        <v>1</v>
      </c>
      <c r="F10" s="65">
        <v>4000</v>
      </c>
      <c r="G10" s="65" t="s">
        <v>34</v>
      </c>
      <c r="H10" s="66" t="e">
        <f>F10/F37*100+H9</f>
        <v>#DIV/0!</v>
      </c>
    </row>
    <row r="11" spans="1:8">
      <c r="A11" s="64">
        <v>45467.674872685187</v>
      </c>
      <c r="B11" s="65" t="s">
        <v>602</v>
      </c>
      <c r="C11" s="65" t="s">
        <v>603</v>
      </c>
      <c r="D11" s="65">
        <v>13647</v>
      </c>
      <c r="E11" s="65">
        <v>2</v>
      </c>
      <c r="F11" s="65">
        <v>27294</v>
      </c>
      <c r="G11" s="65" t="s">
        <v>604</v>
      </c>
      <c r="H11" s="66" t="e">
        <f>F11/F37*100+H10</f>
        <v>#DIV/0!</v>
      </c>
    </row>
    <row r="12" spans="1:8">
      <c r="A12" s="64">
        <v>45470.366203703707</v>
      </c>
      <c r="B12" s="65" t="s">
        <v>606</v>
      </c>
      <c r="C12" s="65" t="s">
        <v>607</v>
      </c>
      <c r="D12" s="65">
        <v>679.33333333333303</v>
      </c>
      <c r="E12" s="65">
        <v>3</v>
      </c>
      <c r="F12" s="65">
        <v>2038</v>
      </c>
      <c r="G12" s="65" t="s">
        <v>608</v>
      </c>
      <c r="H12" s="66" t="e">
        <f>F12/F37*100+H11</f>
        <v>#DIV/0!</v>
      </c>
    </row>
    <row r="13" spans="1:8">
      <c r="A13" s="64">
        <v>45470.369097222225</v>
      </c>
      <c r="B13" s="65" t="s">
        <v>103</v>
      </c>
      <c r="C13" s="65" t="s">
        <v>104</v>
      </c>
      <c r="D13" s="65">
        <v>324.66666666666703</v>
      </c>
      <c r="E13" s="65">
        <v>3</v>
      </c>
      <c r="F13" s="65">
        <v>974</v>
      </c>
      <c r="G13" s="65" t="s">
        <v>609</v>
      </c>
      <c r="H13" s="66" t="e">
        <f>F13/F37*100+H12</f>
        <v>#DIV/0!</v>
      </c>
    </row>
    <row r="14" spans="1:8">
      <c r="A14" s="64">
        <v>45470.369351851848</v>
      </c>
      <c r="B14" s="65" t="s">
        <v>70</v>
      </c>
      <c r="C14" s="65" t="s">
        <v>100</v>
      </c>
      <c r="D14" s="65">
        <v>12300</v>
      </c>
      <c r="E14" s="65">
        <v>2</v>
      </c>
      <c r="F14" s="65">
        <v>24600</v>
      </c>
      <c r="G14" s="65" t="s">
        <v>96</v>
      </c>
      <c r="H14" s="66" t="e">
        <f>F14/F37*100+H13</f>
        <v>#DIV/0!</v>
      </c>
    </row>
    <row r="15" spans="1:8">
      <c r="A15" s="64">
        <v>45470.369351851848</v>
      </c>
      <c r="B15" s="65" t="s">
        <v>42</v>
      </c>
      <c r="C15" s="65" t="s">
        <v>43</v>
      </c>
      <c r="D15" s="65">
        <v>12900</v>
      </c>
      <c r="E15" s="65">
        <v>1</v>
      </c>
      <c r="F15" s="65">
        <v>12900</v>
      </c>
      <c r="G15" s="65" t="s">
        <v>570</v>
      </c>
      <c r="H15" s="66" t="e">
        <f>F15/F37*100+H14</f>
        <v>#DIV/0!</v>
      </c>
    </row>
    <row r="16" spans="1:8">
      <c r="A16" s="64">
        <v>45470.369351851848</v>
      </c>
      <c r="B16" s="65" t="s">
        <v>82</v>
      </c>
      <c r="C16" s="65" t="s">
        <v>83</v>
      </c>
      <c r="D16" s="65">
        <v>140</v>
      </c>
      <c r="E16" s="65">
        <v>20</v>
      </c>
      <c r="F16" s="65">
        <v>2800</v>
      </c>
      <c r="G16" s="65" t="s">
        <v>605</v>
      </c>
      <c r="H16" s="66" t="e">
        <f>F16/F37*100+H15</f>
        <v>#DIV/0!</v>
      </c>
    </row>
    <row r="17" spans="1:8">
      <c r="A17" s="64">
        <v>45470.369351851848</v>
      </c>
      <c r="B17" s="65" t="s">
        <v>82</v>
      </c>
      <c r="C17" s="65" t="s">
        <v>83</v>
      </c>
      <c r="D17" s="65">
        <v>140</v>
      </c>
      <c r="E17" s="65">
        <v>30</v>
      </c>
      <c r="F17" s="65">
        <v>4200</v>
      </c>
      <c r="G17" s="65" t="s">
        <v>605</v>
      </c>
      <c r="H17" s="66" t="e">
        <f>F17/F37*100+H16</f>
        <v>#DIV/0!</v>
      </c>
    </row>
    <row r="18" spans="1:8">
      <c r="A18" s="64">
        <v>45470.369351851848</v>
      </c>
      <c r="B18" s="65" t="s">
        <v>84</v>
      </c>
      <c r="C18" s="65" t="s">
        <v>85</v>
      </c>
      <c r="D18" s="65">
        <v>172</v>
      </c>
      <c r="E18" s="65">
        <v>40</v>
      </c>
      <c r="F18" s="65">
        <v>6880</v>
      </c>
      <c r="G18" s="65" t="s">
        <v>605</v>
      </c>
      <c r="H18" s="66" t="e">
        <f>F18/F37*100+H17</f>
        <v>#DIV/0!</v>
      </c>
    </row>
    <row r="19" spans="1:8">
      <c r="A19" s="64">
        <v>45470.369351851848</v>
      </c>
      <c r="B19" s="65" t="s">
        <v>563</v>
      </c>
      <c r="C19" s="65" t="s">
        <v>564</v>
      </c>
      <c r="D19" s="65">
        <v>15500</v>
      </c>
      <c r="E19" s="65">
        <v>1</v>
      </c>
      <c r="F19" s="65">
        <v>15500</v>
      </c>
      <c r="G19" s="65" t="s">
        <v>605</v>
      </c>
      <c r="H19" s="66" t="e">
        <f>F19/F37*100+H18</f>
        <v>#DIV/0!</v>
      </c>
    </row>
    <row r="20" spans="1:8">
      <c r="A20" s="64">
        <v>45470.36954861111</v>
      </c>
      <c r="B20" s="65" t="s">
        <v>49</v>
      </c>
      <c r="C20" s="65" t="s">
        <v>67</v>
      </c>
      <c r="D20" s="65">
        <v>17</v>
      </c>
      <c r="E20" s="65">
        <v>100</v>
      </c>
      <c r="F20" s="65">
        <v>1700</v>
      </c>
      <c r="G20" s="65" t="s">
        <v>605</v>
      </c>
      <c r="H20" s="66" t="e">
        <f>F20/F37*100+H19</f>
        <v>#DIV/0!</v>
      </c>
    </row>
    <row r="21" spans="1:8">
      <c r="A21" s="64">
        <v>45470.36954861111</v>
      </c>
      <c r="B21" s="65" t="s">
        <v>50</v>
      </c>
      <c r="C21" s="65" t="s">
        <v>51</v>
      </c>
      <c r="D21" s="65">
        <v>51</v>
      </c>
      <c r="E21" s="65">
        <v>100</v>
      </c>
      <c r="F21" s="65">
        <v>5100</v>
      </c>
      <c r="G21" s="65" t="s">
        <v>605</v>
      </c>
      <c r="H21" s="66" t="e">
        <f>F21/F37*100+H20</f>
        <v>#DIV/0!</v>
      </c>
    </row>
    <row r="22" spans="1:8">
      <c r="A22" s="64">
        <v>45470.36954861111</v>
      </c>
      <c r="B22" s="65" t="s">
        <v>52</v>
      </c>
      <c r="C22" s="65" t="s">
        <v>81</v>
      </c>
      <c r="D22" s="65">
        <v>4</v>
      </c>
      <c r="E22" s="65">
        <v>100</v>
      </c>
      <c r="F22" s="65">
        <v>400</v>
      </c>
      <c r="G22" s="65" t="s">
        <v>605</v>
      </c>
      <c r="H22" s="66" t="e">
        <f>F22/F37*100+H21</f>
        <v>#DIV/0!</v>
      </c>
    </row>
    <row r="23" spans="1:8">
      <c r="A23" s="64">
        <v>45470.36954861111</v>
      </c>
      <c r="B23" s="65" t="s">
        <v>134</v>
      </c>
      <c r="C23" s="65" t="s">
        <v>135</v>
      </c>
      <c r="D23" s="65">
        <v>1290</v>
      </c>
      <c r="E23" s="65">
        <v>1</v>
      </c>
      <c r="F23" s="65">
        <v>1290</v>
      </c>
      <c r="G23" s="65" t="s">
        <v>605</v>
      </c>
      <c r="H23" s="66" t="e">
        <f>F23/F37*100+H22</f>
        <v>#DIV/0!</v>
      </c>
    </row>
    <row r="24" spans="1:8">
      <c r="A24" s="64">
        <v>45470.36954861111</v>
      </c>
      <c r="B24" s="65" t="s">
        <v>153</v>
      </c>
      <c r="C24" s="65" t="s">
        <v>154</v>
      </c>
      <c r="D24" s="65">
        <v>11000</v>
      </c>
      <c r="E24" s="65">
        <v>1</v>
      </c>
      <c r="F24" s="65">
        <v>11000</v>
      </c>
      <c r="G24" s="65" t="s">
        <v>605</v>
      </c>
      <c r="H24" s="66" t="e">
        <f>F24/F37*100+H23</f>
        <v>#DIV/0!</v>
      </c>
    </row>
    <row r="25" spans="1:8">
      <c r="A25" s="64">
        <v>45470.370023148149</v>
      </c>
      <c r="B25" s="65" t="s">
        <v>598</v>
      </c>
      <c r="C25" s="65" t="s">
        <v>599</v>
      </c>
      <c r="D25" s="65">
        <v>79806</v>
      </c>
      <c r="E25" s="65">
        <v>1</v>
      </c>
      <c r="F25" s="65">
        <v>79806</v>
      </c>
      <c r="G25" s="65" t="s">
        <v>600</v>
      </c>
      <c r="H25" s="66" t="e">
        <f>F25/F37*100+H24</f>
        <v>#DIV/0!</v>
      </c>
    </row>
    <row r="26" spans="1:8">
      <c r="A26" s="63"/>
      <c r="B26" s="63"/>
      <c r="C26" s="63"/>
      <c r="D26" s="63"/>
      <c r="E26" s="63"/>
      <c r="F26" s="63">
        <f>SUM(F2:F25)</f>
        <v>403139</v>
      </c>
      <c r="G26" s="63"/>
      <c r="H26" s="66" t="e">
        <f>F26/F37*100+H25</f>
        <v>#DIV/0!</v>
      </c>
    </row>
    <row r="27" spans="1:8">
      <c r="A27" s="64"/>
      <c r="B27" s="65"/>
      <c r="C27" s="65"/>
      <c r="D27" s="65"/>
      <c r="E27" s="65"/>
      <c r="F27" s="65"/>
      <c r="G27" s="65"/>
      <c r="H27" s="66"/>
    </row>
    <row r="28" spans="1:8">
      <c r="A28" s="64"/>
      <c r="B28" s="65"/>
      <c r="C28" s="65"/>
      <c r="D28" s="65"/>
      <c r="E28" s="65"/>
      <c r="F28" s="65"/>
      <c r="G28" s="65"/>
      <c r="H28" s="66"/>
    </row>
    <row r="29" spans="1:8">
      <c r="A29" s="64"/>
      <c r="B29" s="65"/>
      <c r="C29" s="65"/>
      <c r="D29" s="65"/>
      <c r="E29" s="65"/>
      <c r="F29" s="65"/>
      <c r="G29" s="65"/>
      <c r="H29" s="66"/>
    </row>
    <row r="30" spans="1:8">
      <c r="A30" s="88"/>
      <c r="B30" s="72"/>
      <c r="C30" s="72"/>
      <c r="D30" s="72"/>
      <c r="E30" s="72"/>
      <c r="F30" s="72"/>
      <c r="G30" s="72"/>
      <c r="H30" s="66"/>
    </row>
    <row r="31" spans="1:8">
      <c r="A31" s="88"/>
      <c r="B31" s="72"/>
      <c r="C31" s="72"/>
      <c r="D31" s="72"/>
      <c r="E31" s="72"/>
      <c r="F31" s="72"/>
      <c r="G31" s="72"/>
      <c r="H31" s="66"/>
    </row>
    <row r="32" spans="1:8">
      <c r="A32" s="88"/>
      <c r="B32" s="72"/>
      <c r="C32" s="72"/>
      <c r="D32" s="72"/>
      <c r="E32" s="72"/>
      <c r="F32" s="72"/>
      <c r="G32" s="72"/>
      <c r="H32" s="66"/>
    </row>
    <row r="33" spans="1:18">
      <c r="A33" s="88"/>
      <c r="B33" s="72"/>
      <c r="C33" s="72"/>
      <c r="D33" s="72"/>
      <c r="E33" s="72"/>
      <c r="F33" s="72"/>
      <c r="G33" s="72"/>
      <c r="H33" s="66"/>
    </row>
    <row r="34" spans="1:18">
      <c r="A34" s="88"/>
      <c r="B34" s="72"/>
      <c r="C34" s="72"/>
      <c r="D34" s="72"/>
      <c r="E34" s="72"/>
      <c r="F34" s="72"/>
      <c r="G34" s="72"/>
      <c r="H34" s="66"/>
    </row>
    <row r="35" spans="1:18">
      <c r="A35" s="88"/>
      <c r="B35" s="72"/>
      <c r="C35" s="72"/>
      <c r="D35" s="72"/>
      <c r="E35" s="72"/>
      <c r="F35" s="72"/>
      <c r="G35" s="72"/>
      <c r="H35" s="66"/>
    </row>
    <row r="36" spans="1:18">
      <c r="A36" s="74"/>
      <c r="B36" s="75"/>
      <c r="C36" s="72"/>
      <c r="D36" s="75"/>
      <c r="E36" s="75"/>
      <c r="F36" s="75"/>
      <c r="G36" s="79"/>
    </row>
    <row r="37" spans="1:18">
      <c r="A37" s="74"/>
      <c r="B37" s="75"/>
      <c r="C37" s="72"/>
      <c r="D37" s="75"/>
      <c r="E37" s="75"/>
      <c r="F37" s="75"/>
      <c r="G37" s="79"/>
    </row>
    <row r="38" spans="1:18">
      <c r="A38" s="74"/>
      <c r="B38" s="75"/>
      <c r="C38" s="72"/>
      <c r="D38" s="75"/>
      <c r="E38" s="75"/>
      <c r="F38" s="75"/>
      <c r="G38" s="79"/>
    </row>
    <row r="39" spans="1:18">
      <c r="A39" s="74"/>
      <c r="B39" s="75"/>
      <c r="C39" s="72"/>
      <c r="D39" s="75"/>
      <c r="E39" s="75"/>
      <c r="F39" s="75"/>
      <c r="G39" s="79"/>
    </row>
    <row r="40" spans="1:18">
      <c r="A40" s="74"/>
      <c r="B40" s="75"/>
      <c r="C40" s="72"/>
      <c r="D40" s="75"/>
      <c r="E40" s="75"/>
      <c r="F40" s="75"/>
      <c r="G40" s="79"/>
    </row>
    <row r="41" spans="1:18">
      <c r="A41" s="74"/>
      <c r="B41" s="75"/>
      <c r="C41" s="72"/>
      <c r="D41" s="75"/>
      <c r="E41" s="75"/>
      <c r="F41" s="75"/>
      <c r="G41" s="79"/>
    </row>
    <row r="42" spans="1:18">
      <c r="A42" s="74"/>
      <c r="B42" s="75"/>
      <c r="C42" s="72"/>
      <c r="D42" s="75"/>
      <c r="E42" s="75"/>
      <c r="F42" s="75"/>
      <c r="G42" s="79"/>
    </row>
    <row r="43" spans="1:18">
      <c r="A43" s="74"/>
      <c r="B43" s="75"/>
      <c r="C43" s="72"/>
      <c r="D43" s="75"/>
      <c r="E43" s="75"/>
      <c r="F43" s="75"/>
      <c r="G43" s="79"/>
      <c r="L43" s="60"/>
      <c r="M43" s="60"/>
      <c r="N43" s="60"/>
      <c r="O43" s="60"/>
      <c r="P43" s="60"/>
      <c r="Q43" s="3"/>
    </row>
    <row r="44" spans="1:18">
      <c r="A44" s="74"/>
      <c r="B44" s="75"/>
      <c r="C44" s="72"/>
      <c r="D44" s="75"/>
      <c r="E44" s="75"/>
      <c r="F44" s="75"/>
      <c r="G44" s="79"/>
      <c r="L44" s="60"/>
      <c r="M44" s="60"/>
      <c r="N44" s="60"/>
      <c r="O44" s="60"/>
      <c r="P44" s="60"/>
      <c r="Q44" s="3"/>
    </row>
    <row r="45" spans="1:18">
      <c r="A45" s="74"/>
      <c r="B45" s="75"/>
      <c r="C45" s="72"/>
      <c r="D45" s="75"/>
      <c r="E45" s="75"/>
      <c r="F45" s="75"/>
      <c r="G45" s="79"/>
      <c r="L45" s="60"/>
      <c r="M45" s="60"/>
      <c r="N45" s="60"/>
      <c r="O45" s="60"/>
      <c r="P45" s="60"/>
      <c r="Q45" s="3"/>
    </row>
    <row r="46" spans="1:18">
      <c r="A46" s="74"/>
      <c r="B46" s="75"/>
      <c r="C46" s="72"/>
      <c r="D46" s="75"/>
      <c r="E46" s="75"/>
      <c r="F46" s="75"/>
      <c r="G46" s="79"/>
      <c r="L46" s="60"/>
      <c r="M46" s="60"/>
      <c r="N46" s="60"/>
      <c r="O46" s="60"/>
      <c r="P46" s="60"/>
      <c r="Q46" s="3"/>
    </row>
    <row r="47" spans="1:18">
      <c r="A47" s="74"/>
      <c r="B47" s="75"/>
      <c r="C47" s="72"/>
      <c r="D47" s="75"/>
      <c r="E47" s="75"/>
      <c r="F47" s="75"/>
      <c r="G47" s="79"/>
      <c r="L47" s="60"/>
      <c r="M47" s="60"/>
      <c r="N47" s="60"/>
      <c r="O47" s="60"/>
      <c r="P47" s="60"/>
      <c r="Q47" s="3"/>
      <c r="R47" s="60"/>
    </row>
    <row r="48" spans="1:18">
      <c r="A48" s="74"/>
      <c r="B48" s="75"/>
      <c r="C48" s="72"/>
      <c r="D48" s="75"/>
      <c r="E48" s="75"/>
      <c r="F48" s="75"/>
      <c r="G48" s="79"/>
      <c r="L48" s="60"/>
      <c r="M48" s="60"/>
      <c r="N48" s="60"/>
      <c r="O48" s="60"/>
      <c r="P48" s="60"/>
      <c r="Q48" s="3"/>
      <c r="R48" s="60"/>
    </row>
    <row r="49" spans="1:18">
      <c r="A49" s="78"/>
      <c r="B49" s="76"/>
      <c r="C49" s="56"/>
      <c r="D49" s="76"/>
      <c r="E49" s="76"/>
      <c r="F49" s="76"/>
      <c r="G49" s="56"/>
      <c r="L49" s="60"/>
      <c r="M49" s="60"/>
      <c r="N49" s="60"/>
      <c r="O49" s="60"/>
      <c r="P49" s="60"/>
      <c r="Q49" s="3"/>
      <c r="R49" s="60"/>
    </row>
    <row r="50" spans="1:18" s="60" customFormat="1">
      <c r="A50" s="78"/>
      <c r="B50" s="76"/>
      <c r="C50" s="56"/>
      <c r="D50" s="76"/>
      <c r="E50" s="76"/>
      <c r="F50" s="76"/>
      <c r="G50" s="56"/>
      <c r="H50" s="73"/>
      <c r="Q50" s="3"/>
    </row>
    <row r="51" spans="1:18" s="60" customFormat="1">
      <c r="A51" s="78"/>
      <c r="B51" s="76"/>
      <c r="C51" s="56"/>
      <c r="D51" s="76"/>
      <c r="E51" s="76"/>
      <c r="F51" s="76"/>
      <c r="G51" s="56"/>
      <c r="H51" s="73"/>
      <c r="Q51" s="3"/>
    </row>
    <row r="52" spans="1:18" s="60" customFormat="1">
      <c r="A52" s="78"/>
      <c r="B52" s="76"/>
      <c r="C52" s="56"/>
      <c r="D52" s="76"/>
      <c r="E52" s="76"/>
      <c r="F52" s="76"/>
      <c r="G52" s="56"/>
      <c r="H52" s="73"/>
      <c r="Q52" s="3"/>
    </row>
    <row r="53" spans="1:18" s="60" customFormat="1">
      <c r="A53" s="78"/>
      <c r="B53" s="76"/>
      <c r="C53" s="56"/>
      <c r="D53" s="76"/>
      <c r="E53" s="76"/>
      <c r="F53" s="76"/>
      <c r="G53" s="56"/>
      <c r="H53" s="73"/>
      <c r="Q53" s="3"/>
    </row>
    <row r="54" spans="1:18" s="60" customFormat="1">
      <c r="A54" s="78"/>
      <c r="B54" s="76"/>
      <c r="C54" s="56"/>
      <c r="D54" s="76"/>
      <c r="E54" s="76"/>
      <c r="F54" s="76"/>
      <c r="G54" s="56"/>
      <c r="H54" s="73"/>
      <c r="Q54" s="3"/>
    </row>
    <row r="55" spans="1:18" s="60" customFormat="1">
      <c r="A55" s="78"/>
      <c r="B55" s="76"/>
      <c r="C55" s="56"/>
      <c r="D55" s="76"/>
      <c r="E55" s="76"/>
      <c r="F55" s="76"/>
      <c r="G55" s="56"/>
      <c r="H55" s="73"/>
      <c r="Q55" s="3"/>
    </row>
    <row r="56" spans="1:18" s="60" customFormat="1">
      <c r="A56" s="78"/>
      <c r="B56" s="76"/>
      <c r="C56" s="56"/>
      <c r="D56" s="76"/>
      <c r="E56" s="76"/>
      <c r="F56" s="76"/>
      <c r="G56" s="56"/>
      <c r="H56" s="73"/>
      <c r="Q56" s="3"/>
    </row>
    <row r="57" spans="1:18" s="60" customFormat="1">
      <c r="A57" s="78"/>
      <c r="B57" s="76"/>
      <c r="C57" s="56"/>
      <c r="D57" s="76"/>
      <c r="E57" s="76"/>
      <c r="F57" s="77"/>
      <c r="G57" s="56"/>
      <c r="H57" s="73"/>
      <c r="Q57" s="3"/>
    </row>
    <row r="58" spans="1:18" s="60" customFormat="1">
      <c r="A58" s="78"/>
      <c r="B58" s="76"/>
      <c r="C58" s="56"/>
      <c r="D58" s="76"/>
      <c r="E58" s="76"/>
      <c r="F58" s="76"/>
      <c r="G58" s="56"/>
      <c r="H58" s="73"/>
      <c r="Q58" s="3"/>
    </row>
    <row r="59" spans="1:18" s="60" customFormat="1">
      <c r="A59" s="78"/>
      <c r="B59" s="76"/>
      <c r="C59" s="56"/>
      <c r="D59" s="76"/>
      <c r="E59" s="76"/>
      <c r="F59" s="76"/>
      <c r="G59" s="56"/>
      <c r="H59" s="73"/>
      <c r="Q59" s="3"/>
    </row>
    <row r="60" spans="1:18" s="60" customFormat="1">
      <c r="A60" s="78"/>
      <c r="B60" s="76"/>
      <c r="C60" s="56"/>
      <c r="D60" s="76"/>
      <c r="E60" s="76"/>
      <c r="F60" s="76"/>
      <c r="G60" s="56"/>
      <c r="H60" s="73"/>
      <c r="Q60" s="3"/>
    </row>
    <row r="61" spans="1:18" s="60" customFormat="1">
      <c r="A61" s="78"/>
      <c r="B61" s="76"/>
      <c r="C61" s="56"/>
      <c r="D61" s="76"/>
      <c r="E61" s="76"/>
      <c r="F61" s="76"/>
      <c r="G61" s="56"/>
      <c r="H61" s="73"/>
      <c r="Q61" s="3"/>
    </row>
    <row r="62" spans="1:18" s="60" customFormat="1">
      <c r="A62" s="78"/>
      <c r="B62" s="76"/>
      <c r="C62" s="56"/>
      <c r="D62" s="76"/>
      <c r="E62" s="76"/>
      <c r="F62" s="76"/>
      <c r="G62" s="56"/>
      <c r="H62" s="73"/>
      <c r="Q62" s="3"/>
    </row>
    <row r="63" spans="1:18" s="60" customFormat="1">
      <c r="A63" s="78"/>
      <c r="B63" s="76"/>
      <c r="C63" s="56"/>
      <c r="D63" s="76"/>
      <c r="E63" s="76"/>
      <c r="F63" s="76"/>
      <c r="G63" s="56"/>
      <c r="H63" s="73"/>
      <c r="Q63" s="3"/>
    </row>
    <row r="64" spans="1:18" s="60" customFormat="1">
      <c r="A64" s="78"/>
      <c r="B64" s="76"/>
      <c r="C64" s="56"/>
      <c r="D64" s="76"/>
      <c r="E64" s="76"/>
      <c r="F64" s="76"/>
      <c r="G64" s="56"/>
      <c r="H64" s="73"/>
      <c r="Q64" s="3"/>
    </row>
    <row r="65" spans="1:17" s="60" customFormat="1">
      <c r="A65" s="78"/>
      <c r="B65" s="76"/>
      <c r="C65" s="56"/>
      <c r="D65" s="76"/>
      <c r="E65" s="76"/>
      <c r="F65" s="76"/>
      <c r="G65" s="56"/>
      <c r="H65" s="73"/>
      <c r="Q65" s="3"/>
    </row>
    <row r="66" spans="1:17" s="60" customFormat="1">
      <c r="A66" s="78"/>
      <c r="B66" s="76"/>
      <c r="C66" s="56"/>
      <c r="D66" s="76"/>
      <c r="E66" s="76"/>
      <c r="F66" s="76"/>
      <c r="G66" s="56"/>
      <c r="H66" s="73"/>
      <c r="Q66" s="3"/>
    </row>
    <row r="67" spans="1:17" s="60" customFormat="1">
      <c r="A67" s="78"/>
      <c r="B67" s="76"/>
      <c r="C67" s="56"/>
      <c r="D67" s="76"/>
      <c r="E67" s="76"/>
      <c r="F67" s="76"/>
      <c r="G67" s="56"/>
      <c r="H67" s="73"/>
      <c r="Q67" s="3"/>
    </row>
    <row r="68" spans="1:17" s="60" customFormat="1">
      <c r="A68" s="78"/>
      <c r="B68" s="76"/>
      <c r="C68" s="56"/>
      <c r="D68" s="76"/>
      <c r="E68" s="76"/>
      <c r="F68" s="76"/>
      <c r="G68" s="56"/>
      <c r="H68" s="73"/>
      <c r="Q68" s="3"/>
    </row>
    <row r="69" spans="1:17" s="60" customFormat="1">
      <c r="A69" s="78"/>
      <c r="B69" s="76"/>
      <c r="C69" s="56"/>
      <c r="D69" s="76"/>
      <c r="E69" s="76"/>
      <c r="F69" s="76"/>
      <c r="G69" s="56"/>
      <c r="H69" s="73"/>
      <c r="Q69" s="3"/>
    </row>
    <row r="70" spans="1:17" s="60" customFormat="1">
      <c r="A70" s="78"/>
      <c r="B70" s="76"/>
      <c r="C70" s="56"/>
      <c r="D70" s="76"/>
      <c r="E70" s="76"/>
      <c r="F70" s="76"/>
      <c r="G70" s="56"/>
      <c r="H70" s="73"/>
      <c r="Q70" s="3"/>
    </row>
    <row r="71" spans="1:17" s="60" customFormat="1">
      <c r="A71" s="78"/>
      <c r="B71" s="76"/>
      <c r="C71" s="56"/>
      <c r="D71" s="76"/>
      <c r="E71" s="76"/>
      <c r="F71" s="76"/>
      <c r="G71" s="56"/>
      <c r="H71" s="73"/>
      <c r="Q71" s="3"/>
    </row>
    <row r="72" spans="1:17" s="60" customFormat="1">
      <c r="A72" s="78"/>
      <c r="B72" s="76"/>
      <c r="C72" s="56"/>
      <c r="D72" s="76"/>
      <c r="E72" s="76"/>
      <c r="F72" s="76"/>
      <c r="G72" s="56"/>
      <c r="H72" s="73"/>
      <c r="Q72" s="3"/>
    </row>
    <row r="73" spans="1:17" s="60" customFormat="1">
      <c r="A73" s="78"/>
      <c r="B73" s="76"/>
      <c r="C73" s="56"/>
      <c r="D73" s="76"/>
      <c r="E73" s="76"/>
      <c r="F73" s="76"/>
      <c r="G73" s="56"/>
      <c r="H73" s="73"/>
      <c r="Q73" s="3"/>
    </row>
    <row r="74" spans="1:17" s="60" customFormat="1">
      <c r="A74" s="78"/>
      <c r="B74" s="76"/>
      <c r="C74" s="56"/>
      <c r="D74" s="76"/>
      <c r="E74" s="76"/>
      <c r="F74" s="76"/>
      <c r="G74" s="56"/>
      <c r="H74" s="73"/>
      <c r="Q74" s="3"/>
    </row>
    <row r="75" spans="1:17" s="60" customFormat="1">
      <c r="A75" s="78"/>
      <c r="B75" s="76"/>
      <c r="C75" s="56"/>
      <c r="D75" s="76"/>
      <c r="E75" s="76"/>
      <c r="F75" s="76"/>
      <c r="G75" s="56"/>
      <c r="H75" s="73"/>
      <c r="Q75" s="3"/>
    </row>
    <row r="76" spans="1:17" s="60" customFormat="1">
      <c r="A76" s="78"/>
      <c r="B76" s="76"/>
      <c r="C76" s="56"/>
      <c r="D76" s="76"/>
      <c r="E76" s="76"/>
      <c r="F76" s="76"/>
      <c r="G76" s="56"/>
      <c r="H76" s="73"/>
      <c r="Q76" s="3"/>
    </row>
    <row r="77" spans="1:17" s="60" customFormat="1">
      <c r="A77" s="78"/>
      <c r="B77" s="76"/>
      <c r="C77" s="56"/>
      <c r="D77" s="76"/>
      <c r="E77" s="76"/>
      <c r="F77" s="76"/>
      <c r="G77" s="56"/>
      <c r="H77" s="73"/>
      <c r="Q77" s="3"/>
    </row>
    <row r="78" spans="1:17" s="60" customFormat="1">
      <c r="A78" s="78"/>
      <c r="B78" s="76"/>
      <c r="C78" s="56"/>
      <c r="D78" s="76"/>
      <c r="E78" s="76"/>
      <c r="F78" s="76"/>
      <c r="G78" s="56"/>
      <c r="H78" s="73"/>
      <c r="Q78" s="3"/>
    </row>
    <row r="79" spans="1:17" s="60" customFormat="1">
      <c r="A79" s="78"/>
      <c r="B79" s="76"/>
      <c r="C79" s="56"/>
      <c r="D79" s="76"/>
      <c r="E79" s="76"/>
      <c r="F79" s="76"/>
      <c r="G79" s="56"/>
      <c r="H79" s="73"/>
      <c r="Q79" s="3"/>
    </row>
    <row r="80" spans="1:17" s="60" customFormat="1">
      <c r="A80" s="78"/>
      <c r="B80" s="76"/>
      <c r="C80" s="56"/>
      <c r="D80" s="76"/>
      <c r="E80" s="76"/>
      <c r="F80" s="76"/>
      <c r="G80" s="56"/>
      <c r="H80" s="73"/>
      <c r="Q80" s="3"/>
    </row>
    <row r="81" spans="1:18" s="60" customFormat="1">
      <c r="A81" s="78"/>
      <c r="B81" s="76"/>
      <c r="C81" s="56"/>
      <c r="D81" s="76"/>
      <c r="E81" s="76"/>
      <c r="F81" s="76"/>
      <c r="G81" s="56"/>
      <c r="H81" s="73"/>
      <c r="Q81" s="3"/>
    </row>
    <row r="82" spans="1:18" s="60" customFormat="1">
      <c r="A82" s="78"/>
      <c r="B82" s="76"/>
      <c r="C82" s="56"/>
      <c r="D82" s="76"/>
      <c r="E82" s="76"/>
      <c r="F82" s="76"/>
      <c r="G82" s="56"/>
      <c r="H82" s="73"/>
      <c r="Q82" s="3"/>
    </row>
    <row r="83" spans="1:18" s="60" customFormat="1">
      <c r="A83" s="78"/>
      <c r="B83" s="76"/>
      <c r="C83" s="56"/>
      <c r="D83" s="76"/>
      <c r="E83" s="76"/>
      <c r="F83" s="76"/>
      <c r="G83" s="56"/>
      <c r="H83" s="73"/>
      <c r="Q83" s="3"/>
    </row>
    <row r="84" spans="1:18" s="60" customFormat="1">
      <c r="A84" s="78"/>
      <c r="B84" s="76"/>
      <c r="C84" s="56"/>
      <c r="D84" s="76"/>
      <c r="E84" s="76"/>
      <c r="F84" s="76"/>
      <c r="G84" s="56"/>
      <c r="H84" s="73"/>
      <c r="Q84" s="3"/>
    </row>
    <row r="85" spans="1:18" s="60" customFormat="1">
      <c r="A85" s="78"/>
      <c r="B85" s="76"/>
      <c r="C85" s="56"/>
      <c r="D85" s="76"/>
      <c r="E85" s="76"/>
      <c r="F85" s="76"/>
      <c r="G85" s="56"/>
      <c r="H85" s="73"/>
      <c r="Q85" s="3"/>
    </row>
    <row r="86" spans="1:18" s="60" customFormat="1">
      <c r="A86" s="78"/>
      <c r="B86" s="76"/>
      <c r="C86" s="56"/>
      <c r="D86" s="76"/>
      <c r="E86" s="76"/>
      <c r="F86" s="76"/>
      <c r="G86" s="56"/>
      <c r="H86" s="73"/>
      <c r="Q86" s="3"/>
    </row>
    <row r="87" spans="1:18" s="60" customFormat="1">
      <c r="A87" s="78"/>
      <c r="B87" s="76"/>
      <c r="C87" s="56"/>
      <c r="D87" s="76"/>
      <c r="E87" s="76"/>
      <c r="F87" s="76"/>
      <c r="G87" s="56"/>
      <c r="H87" s="73"/>
      <c r="Q87" s="3"/>
    </row>
    <row r="88" spans="1:18" s="60" customFormat="1">
      <c r="A88" s="78"/>
      <c r="B88" s="76"/>
      <c r="C88" s="56"/>
      <c r="D88" s="76"/>
      <c r="E88" s="76"/>
      <c r="F88" s="76"/>
      <c r="G88" s="56"/>
      <c r="H88" s="73"/>
      <c r="Q88" s="3"/>
    </row>
    <row r="89" spans="1:18" s="60" customFormat="1">
      <c r="A89" s="1"/>
      <c r="B89" s="1"/>
      <c r="C89" s="1"/>
      <c r="D89" s="1"/>
      <c r="E89" s="1"/>
      <c r="F89" s="1"/>
      <c r="G89"/>
      <c r="H89" s="73"/>
      <c r="Q89" s="3"/>
    </row>
    <row r="90" spans="1:18" s="60" customFormat="1">
      <c r="A90" s="1"/>
      <c r="B90" s="1"/>
      <c r="C90" s="1"/>
      <c r="D90" s="1"/>
      <c r="E90" s="1"/>
      <c r="F90" s="1"/>
      <c r="G90"/>
      <c r="H90" s="73"/>
      <c r="Q90" s="3"/>
    </row>
    <row r="91" spans="1:18" s="60" customFormat="1">
      <c r="A91" s="1"/>
      <c r="B91" s="1"/>
      <c r="C91" s="1"/>
      <c r="D91" s="1"/>
      <c r="E91" s="1"/>
      <c r="F91" s="1"/>
      <c r="G91"/>
      <c r="H91" s="73"/>
      <c r="L91"/>
      <c r="M91"/>
      <c r="N91"/>
      <c r="O91"/>
      <c r="P91"/>
      <c r="Q91" s="1"/>
    </row>
    <row r="92" spans="1:18" s="60" customFormat="1">
      <c r="A92" s="1"/>
      <c r="B92" s="1"/>
      <c r="C92" s="1"/>
      <c r="D92" s="1"/>
      <c r="E92" s="1"/>
      <c r="F92" s="1"/>
      <c r="G92"/>
      <c r="H92" s="73"/>
      <c r="L92"/>
      <c r="M92"/>
      <c r="N92"/>
      <c r="O92"/>
      <c r="P92"/>
      <c r="Q92" s="1"/>
    </row>
    <row r="93" spans="1:18" s="60" customFormat="1">
      <c r="A93" s="1"/>
      <c r="B93" s="1"/>
      <c r="C93" s="1"/>
      <c r="D93" s="1"/>
      <c r="E93" s="1"/>
      <c r="F93" s="1"/>
      <c r="G93"/>
      <c r="H93" s="73"/>
      <c r="L93"/>
      <c r="M93"/>
      <c r="N93"/>
      <c r="O93"/>
      <c r="P93"/>
      <c r="Q93" s="1"/>
    </row>
    <row r="94" spans="1:18" s="60" customFormat="1">
      <c r="A94" s="1"/>
      <c r="B94" s="1"/>
      <c r="C94" s="1"/>
      <c r="D94" s="1"/>
      <c r="E94" s="1"/>
      <c r="F94" s="1"/>
      <c r="G94"/>
      <c r="H94" s="73"/>
      <c r="L94"/>
      <c r="M94"/>
      <c r="N94"/>
      <c r="O94"/>
      <c r="P94"/>
      <c r="Q94" s="1"/>
    </row>
    <row r="95" spans="1:18" s="60" customFormat="1">
      <c r="A95" s="1"/>
      <c r="B95" s="1"/>
      <c r="C95" s="1"/>
      <c r="D95" s="1"/>
      <c r="E95" s="1"/>
      <c r="F95" s="1"/>
      <c r="G95"/>
      <c r="H95" s="73"/>
      <c r="L95"/>
      <c r="M95"/>
      <c r="N95"/>
      <c r="O95"/>
      <c r="P95"/>
      <c r="Q95" s="1"/>
      <c r="R95"/>
    </row>
    <row r="96" spans="1:18" s="60" customFormat="1">
      <c r="A96" s="1"/>
      <c r="B96" s="1"/>
      <c r="C96" s="1"/>
      <c r="D96" s="1"/>
      <c r="E96" s="1"/>
      <c r="F96" s="1"/>
      <c r="G96"/>
      <c r="H96" s="73"/>
      <c r="L96"/>
      <c r="M96"/>
      <c r="N96"/>
      <c r="O96"/>
      <c r="P96"/>
      <c r="Q96" s="1"/>
      <c r="R96"/>
    </row>
    <row r="97" spans="1:18" s="60" customFormat="1">
      <c r="A97" s="1"/>
      <c r="B97" s="1"/>
      <c r="C97" s="1"/>
      <c r="D97" s="1"/>
      <c r="E97" s="1"/>
      <c r="F97" s="1"/>
      <c r="G97"/>
      <c r="H97" s="73"/>
      <c r="L97"/>
      <c r="M97"/>
      <c r="N97"/>
      <c r="O97"/>
      <c r="P97"/>
      <c r="Q97" s="1"/>
      <c r="R97"/>
    </row>
  </sheetData>
  <phoneticPr fontId="28" type="noConversion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7"/>
  <sheetViews>
    <sheetView zoomScale="85" zoomScaleNormal="85" workbookViewId="0">
      <selection activeCell="A2" sqref="A2:G51"/>
    </sheetView>
  </sheetViews>
  <sheetFormatPr defaultRowHeight="15.75"/>
  <cols>
    <col min="1" max="1" width="11.875" style="71" customWidth="1"/>
    <col min="2" max="2" width="13.25" style="71" customWidth="1"/>
    <col min="3" max="3" width="51" style="71" customWidth="1"/>
    <col min="4" max="4" width="9.25" style="71" customWidth="1"/>
    <col min="5" max="5" width="9.125" style="71" customWidth="1"/>
    <col min="6" max="6" width="10.75" style="85" bestFit="1" customWidth="1"/>
    <col min="7" max="7" width="26.5" style="71" customWidth="1"/>
    <col min="8" max="8" width="11.875" style="86" customWidth="1"/>
    <col min="9" max="16384" width="9" style="71"/>
  </cols>
  <sheetData>
    <row r="1" spans="1:9">
      <c r="A1" s="61" t="s">
        <v>24</v>
      </c>
      <c r="B1" s="61" t="s">
        <v>25</v>
      </c>
      <c r="C1" s="61" t="s">
        <v>26</v>
      </c>
      <c r="D1" s="61" t="s">
        <v>0</v>
      </c>
      <c r="E1" s="61" t="s">
        <v>27</v>
      </c>
      <c r="F1" s="89" t="s">
        <v>28</v>
      </c>
      <c r="G1" s="61" t="s">
        <v>29</v>
      </c>
      <c r="H1" s="92" t="s">
        <v>209</v>
      </c>
    </row>
    <row r="2" spans="1:9" s="84" customFormat="1" ht="16.5">
      <c r="A2" s="161">
        <v>45433.402638888889</v>
      </c>
      <c r="B2" s="162" t="s">
        <v>595</v>
      </c>
      <c r="C2" s="162" t="s">
        <v>596</v>
      </c>
      <c r="D2" s="162">
        <v>216000</v>
      </c>
      <c r="E2" s="162">
        <v>1</v>
      </c>
      <c r="F2" s="162">
        <f>D2*E2</f>
        <v>216000</v>
      </c>
      <c r="G2" s="162" t="s">
        <v>597</v>
      </c>
      <c r="H2" s="66">
        <f>F2/F51*100</f>
        <v>21.312746798647826</v>
      </c>
      <c r="I2" s="66"/>
    </row>
    <row r="3" spans="1:9" s="84" customFormat="1" ht="16.5">
      <c r="A3" s="161">
        <v>45470.370023148149</v>
      </c>
      <c r="B3" s="162" t="s">
        <v>598</v>
      </c>
      <c r="C3" s="162" t="s">
        <v>599</v>
      </c>
      <c r="D3" s="162">
        <v>79806</v>
      </c>
      <c r="E3" s="162">
        <v>1</v>
      </c>
      <c r="F3" s="162">
        <v>79806</v>
      </c>
      <c r="G3" s="162" t="s">
        <v>600</v>
      </c>
      <c r="H3" s="66">
        <f>F3/F51*100+H2</f>
        <v>29.187214720003791</v>
      </c>
    </row>
    <row r="4" spans="1:9" s="84" customFormat="1" ht="16.5">
      <c r="A4" s="161">
        <v>45447.424456018518</v>
      </c>
      <c r="B4" s="162" t="s">
        <v>183</v>
      </c>
      <c r="C4" s="162" t="s">
        <v>184</v>
      </c>
      <c r="D4" s="162">
        <v>77312</v>
      </c>
      <c r="E4" s="162">
        <v>1</v>
      </c>
      <c r="F4" s="162">
        <v>77312</v>
      </c>
      <c r="G4" s="162" t="s">
        <v>601</v>
      </c>
      <c r="H4" s="66">
        <f>F4/F51*100+H3</f>
        <v>36.81559935193463</v>
      </c>
    </row>
    <row r="5" spans="1:9" s="84" customFormat="1" ht="16.5">
      <c r="A5" s="161">
        <v>45411.458449074074</v>
      </c>
      <c r="B5" s="162" t="s">
        <v>60</v>
      </c>
      <c r="C5" s="162" t="s">
        <v>61</v>
      </c>
      <c r="D5" s="163">
        <v>71333</v>
      </c>
      <c r="E5" s="162">
        <v>1</v>
      </c>
      <c r="F5" s="71">
        <v>71333</v>
      </c>
      <c r="G5" s="162" t="s">
        <v>562</v>
      </c>
      <c r="H5" s="66">
        <f>F5/F51*100+H4</f>
        <v>43.854035312064006</v>
      </c>
    </row>
    <row r="6" spans="1:9" s="84" customFormat="1" ht="16.5">
      <c r="A6" s="161">
        <v>45447.424456018518</v>
      </c>
      <c r="B6" s="162" t="s">
        <v>181</v>
      </c>
      <c r="C6" s="162" t="s">
        <v>182</v>
      </c>
      <c r="D6" s="162">
        <v>60561</v>
      </c>
      <c r="E6" s="162">
        <v>1</v>
      </c>
      <c r="F6" s="162">
        <v>60561</v>
      </c>
      <c r="G6" s="162" t="s">
        <v>601</v>
      </c>
      <c r="H6" s="66">
        <f>F6/F51*100+H5</f>
        <v>49.829596695734892</v>
      </c>
    </row>
    <row r="7" spans="1:9" s="84" customFormat="1" ht="16.5">
      <c r="A7" s="161">
        <v>45447.424456018518</v>
      </c>
      <c r="B7" s="162" t="s">
        <v>179</v>
      </c>
      <c r="C7" s="162" t="s">
        <v>180</v>
      </c>
      <c r="D7" s="162">
        <v>44884</v>
      </c>
      <c r="E7" s="162">
        <v>1</v>
      </c>
      <c r="F7" s="162">
        <v>44884</v>
      </c>
      <c r="G7" s="162" t="s">
        <v>601</v>
      </c>
      <c r="H7" s="66">
        <f>F7/F51*100+H6</f>
        <v>54.258306544394657</v>
      </c>
    </row>
    <row r="8" spans="1:9" s="84" customFormat="1" ht="16.5">
      <c r="A8" s="161">
        <v>45443.458240740743</v>
      </c>
      <c r="B8" s="162" t="s">
        <v>153</v>
      </c>
      <c r="C8" s="162" t="s">
        <v>154</v>
      </c>
      <c r="D8" s="162">
        <v>11000</v>
      </c>
      <c r="E8" s="162">
        <v>4</v>
      </c>
      <c r="F8" s="162">
        <f>D8*E8</f>
        <v>44000</v>
      </c>
      <c r="G8" s="162" t="s">
        <v>566</v>
      </c>
      <c r="H8" s="66">
        <f>F8/F51*100+H7</f>
        <v>58.599792003378475</v>
      </c>
    </row>
    <row r="9" spans="1:9" s="84" customFormat="1" ht="16.5">
      <c r="A9" s="161">
        <v>45426.580775462964</v>
      </c>
      <c r="B9" s="162" t="s">
        <v>70</v>
      </c>
      <c r="C9" s="162" t="s">
        <v>100</v>
      </c>
      <c r="D9" s="162">
        <v>12300</v>
      </c>
      <c r="E9" s="162">
        <v>3</v>
      </c>
      <c r="F9" s="162">
        <f>D9*E9</f>
        <v>36900</v>
      </c>
      <c r="G9" s="162" t="s">
        <v>577</v>
      </c>
      <c r="H9" s="66">
        <f>F9/F51*100+H8</f>
        <v>62.240719581480811</v>
      </c>
    </row>
    <row r="10" spans="1:9" s="84" customFormat="1" ht="16.5">
      <c r="A10" s="161">
        <v>45426.580462962964</v>
      </c>
      <c r="B10" s="162" t="s">
        <v>162</v>
      </c>
      <c r="C10" s="162" t="s">
        <v>178</v>
      </c>
      <c r="D10" s="162">
        <v>14750</v>
      </c>
      <c r="E10" s="162">
        <v>2</v>
      </c>
      <c r="F10" s="162">
        <f>D10*E10</f>
        <v>29500</v>
      </c>
      <c r="G10" s="162" t="s">
        <v>576</v>
      </c>
      <c r="H10" s="66">
        <f>F10/F51*100+H9</f>
        <v>65.151488241481317</v>
      </c>
    </row>
    <row r="11" spans="1:9">
      <c r="A11" s="161">
        <v>45467.674872685187</v>
      </c>
      <c r="B11" s="162" t="s">
        <v>602</v>
      </c>
      <c r="C11" s="162" t="s">
        <v>603</v>
      </c>
      <c r="D11" s="162">
        <v>13647</v>
      </c>
      <c r="E11" s="162">
        <v>2</v>
      </c>
      <c r="F11" s="162">
        <v>27294</v>
      </c>
      <c r="G11" s="162" t="s">
        <v>604</v>
      </c>
      <c r="H11" s="66">
        <f>F11/F51*100+H10</f>
        <v>67.844590607788234</v>
      </c>
    </row>
    <row r="12" spans="1:9">
      <c r="A12" s="161">
        <v>45426.580775462964</v>
      </c>
      <c r="B12" s="162" t="s">
        <v>111</v>
      </c>
      <c r="C12" s="162" t="s">
        <v>112</v>
      </c>
      <c r="D12" s="162">
        <v>994.4</v>
      </c>
      <c r="E12" s="162">
        <v>20</v>
      </c>
      <c r="F12" s="162">
        <f>D12*E12</f>
        <v>19888</v>
      </c>
      <c r="G12" s="162" t="s">
        <v>572</v>
      </c>
      <c r="H12" s="66">
        <f>F12/F51*100+H11</f>
        <v>69.806942035248923</v>
      </c>
    </row>
    <row r="13" spans="1:9">
      <c r="A13" s="161">
        <v>45433.403043981481</v>
      </c>
      <c r="B13" s="162" t="s">
        <v>573</v>
      </c>
      <c r="C13" s="162" t="s">
        <v>574</v>
      </c>
      <c r="D13" s="162">
        <v>18000</v>
      </c>
      <c r="E13" s="162">
        <v>1</v>
      </c>
      <c r="F13" s="162">
        <f>D13*E13</f>
        <v>18000</v>
      </c>
      <c r="G13" s="162" t="s">
        <v>575</v>
      </c>
      <c r="H13" s="66">
        <f>F13/F51*100+H12</f>
        <v>71.58300426846958</v>
      </c>
    </row>
    <row r="14" spans="1:9">
      <c r="A14" s="161">
        <v>45411.458449074074</v>
      </c>
      <c r="B14" s="162" t="s">
        <v>239</v>
      </c>
      <c r="C14" s="162" t="s">
        <v>240</v>
      </c>
      <c r="D14" s="163">
        <v>15660</v>
      </c>
      <c r="E14" s="162">
        <v>1</v>
      </c>
      <c r="F14" s="163">
        <v>15660</v>
      </c>
      <c r="G14" s="162" t="s">
        <v>562</v>
      </c>
      <c r="H14" s="66">
        <f>F14/F51*100+H13</f>
        <v>73.12817841137155</v>
      </c>
    </row>
    <row r="15" spans="1:9">
      <c r="A15" s="161">
        <v>45470.369351851848</v>
      </c>
      <c r="B15" s="162" t="s">
        <v>563</v>
      </c>
      <c r="C15" s="162" t="s">
        <v>564</v>
      </c>
      <c r="D15" s="162">
        <v>15500</v>
      </c>
      <c r="E15" s="162">
        <v>2</v>
      </c>
      <c r="F15" s="162">
        <v>15500</v>
      </c>
      <c r="G15" s="162" t="s">
        <v>605</v>
      </c>
      <c r="H15" s="66">
        <f>F15/F51*100+H14</f>
        <v>74.657565334422671</v>
      </c>
    </row>
    <row r="16" spans="1:9">
      <c r="A16" s="161">
        <v>45408.460162037038</v>
      </c>
      <c r="B16" s="162" t="s">
        <v>559</v>
      </c>
      <c r="C16" s="162" t="s">
        <v>560</v>
      </c>
      <c r="D16" s="163">
        <v>15000</v>
      </c>
      <c r="E16" s="162">
        <v>1</v>
      </c>
      <c r="F16" s="163">
        <v>15000</v>
      </c>
      <c r="G16" s="162" t="s">
        <v>566</v>
      </c>
      <c r="H16" s="66">
        <f>F16/F51*100+H15</f>
        <v>76.137617195439887</v>
      </c>
    </row>
    <row r="17" spans="1:8">
      <c r="A17" s="161">
        <v>45443.639560185184</v>
      </c>
      <c r="B17" s="162" t="s">
        <v>40</v>
      </c>
      <c r="C17" s="162" t="s">
        <v>41</v>
      </c>
      <c r="D17" s="162">
        <v>14000</v>
      </c>
      <c r="E17" s="162">
        <v>1</v>
      </c>
      <c r="F17" s="162">
        <f>D17*E17</f>
        <v>14000</v>
      </c>
      <c r="G17" s="162" t="s">
        <v>556</v>
      </c>
      <c r="H17" s="66">
        <f>F17/F51*100+H16</f>
        <v>77.51899893238928</v>
      </c>
    </row>
    <row r="18" spans="1:8">
      <c r="A18" s="161">
        <v>45470.369351851848</v>
      </c>
      <c r="B18" s="162" t="s">
        <v>42</v>
      </c>
      <c r="C18" s="162" t="s">
        <v>43</v>
      </c>
      <c r="D18" s="162">
        <v>12900</v>
      </c>
      <c r="E18" s="162">
        <v>3</v>
      </c>
      <c r="F18" s="162">
        <v>12900</v>
      </c>
      <c r="G18" s="162" t="s">
        <v>570</v>
      </c>
      <c r="H18" s="66">
        <f>F18/F51*100+H17</f>
        <v>78.791843532864078</v>
      </c>
    </row>
    <row r="19" spans="1:8">
      <c r="A19" s="161">
        <v>45443.638842592591</v>
      </c>
      <c r="B19" s="162" t="s">
        <v>71</v>
      </c>
      <c r="C19" s="162" t="s">
        <v>72</v>
      </c>
      <c r="D19" s="162">
        <v>2500</v>
      </c>
      <c r="E19" s="162">
        <v>5</v>
      </c>
      <c r="F19" s="162">
        <f>D19*E19</f>
        <v>12500</v>
      </c>
      <c r="G19" s="162" t="s">
        <v>575</v>
      </c>
      <c r="H19" s="66">
        <f>F19/F51*100+H18</f>
        <v>80.025220083711758</v>
      </c>
    </row>
    <row r="20" spans="1:8">
      <c r="A20" s="161">
        <v>45443.639097222222</v>
      </c>
      <c r="B20" s="162" t="s">
        <v>578</v>
      </c>
      <c r="C20" s="162" t="s">
        <v>579</v>
      </c>
      <c r="D20" s="162">
        <v>5400</v>
      </c>
      <c r="E20" s="162">
        <v>2</v>
      </c>
      <c r="F20" s="162">
        <f>D20*E20</f>
        <v>10800</v>
      </c>
      <c r="G20" s="162" t="s">
        <v>210</v>
      </c>
      <c r="H20" s="66">
        <f>F20/F51*100+H19</f>
        <v>81.090857423644152</v>
      </c>
    </row>
    <row r="21" spans="1:8">
      <c r="A21" s="161">
        <v>45419.383101851854</v>
      </c>
      <c r="B21" s="162" t="s">
        <v>75</v>
      </c>
      <c r="C21" s="162" t="s">
        <v>76</v>
      </c>
      <c r="D21" s="162">
        <v>2100</v>
      </c>
      <c r="E21" s="162">
        <v>5</v>
      </c>
      <c r="F21" s="162">
        <f>D21*E21</f>
        <v>10500</v>
      </c>
      <c r="G21" s="162" t="s">
        <v>530</v>
      </c>
      <c r="H21" s="66">
        <f>F21/F51*100+H20</f>
        <v>82.126893726356201</v>
      </c>
    </row>
    <row r="22" spans="1:8">
      <c r="A22" s="161">
        <v>45408.460162037038</v>
      </c>
      <c r="B22" s="162" t="s">
        <v>479</v>
      </c>
      <c r="C22" s="162" t="s">
        <v>480</v>
      </c>
      <c r="D22" s="163">
        <v>9350</v>
      </c>
      <c r="E22" s="162">
        <v>1</v>
      </c>
      <c r="F22" s="163">
        <v>9350</v>
      </c>
      <c r="G22" s="162" t="s">
        <v>566</v>
      </c>
      <c r="H22" s="66">
        <f>F22/F51*100+H21</f>
        <v>83.049459386390268</v>
      </c>
    </row>
    <row r="23" spans="1:8">
      <c r="A23" s="161">
        <v>45420.382638888892</v>
      </c>
      <c r="B23" s="162" t="s">
        <v>225</v>
      </c>
      <c r="C23" s="162" t="s">
        <v>226</v>
      </c>
      <c r="D23" s="162">
        <v>8640</v>
      </c>
      <c r="E23" s="162">
        <v>1</v>
      </c>
      <c r="F23" s="162">
        <f>D23*E23</f>
        <v>8640</v>
      </c>
      <c r="G23" s="162" t="s">
        <v>485</v>
      </c>
      <c r="H23" s="66">
        <f>F23/F51*100+H22</f>
        <v>83.90196925833618</v>
      </c>
    </row>
    <row r="24" spans="1:8">
      <c r="A24" s="161">
        <v>45408.460162037038</v>
      </c>
      <c r="B24" s="162" t="s">
        <v>481</v>
      </c>
      <c r="C24" s="162" t="s">
        <v>482</v>
      </c>
      <c r="D24" s="163">
        <v>8600</v>
      </c>
      <c r="E24" s="162">
        <v>1</v>
      </c>
      <c r="F24" s="163">
        <v>8600</v>
      </c>
      <c r="G24" s="162" t="s">
        <v>566</v>
      </c>
      <c r="H24" s="66" t="e">
        <f>F24/F58*100+H23</f>
        <v>#DIV/0!</v>
      </c>
    </row>
    <row r="25" spans="1:8">
      <c r="A25" s="161">
        <v>45456.670104166667</v>
      </c>
      <c r="B25" s="162" t="s">
        <v>55</v>
      </c>
      <c r="C25" s="162" t="s">
        <v>56</v>
      </c>
      <c r="D25" s="162">
        <v>80</v>
      </c>
      <c r="E25" s="162">
        <v>100</v>
      </c>
      <c r="F25" s="162">
        <v>8000</v>
      </c>
      <c r="G25" s="162" t="s">
        <v>556</v>
      </c>
      <c r="H25" s="66" t="e">
        <f>F25/F58*100+H24</f>
        <v>#DIV/0!</v>
      </c>
    </row>
    <row r="26" spans="1:8">
      <c r="A26" s="161">
        <v>45470.369351851848</v>
      </c>
      <c r="B26" s="162" t="s">
        <v>84</v>
      </c>
      <c r="C26" s="162" t="s">
        <v>85</v>
      </c>
      <c r="D26" s="162">
        <v>172</v>
      </c>
      <c r="E26" s="162">
        <v>90</v>
      </c>
      <c r="F26" s="162">
        <v>6880</v>
      </c>
      <c r="G26" s="162" t="s">
        <v>605</v>
      </c>
      <c r="H26" s="66" t="e">
        <f>F26/F58*100+H25</f>
        <v>#DIV/0!</v>
      </c>
    </row>
    <row r="27" spans="1:8">
      <c r="A27" s="161">
        <v>45443.639305555553</v>
      </c>
      <c r="B27" s="162" t="s">
        <v>488</v>
      </c>
      <c r="C27" s="162" t="s">
        <v>489</v>
      </c>
      <c r="D27" s="162">
        <v>3400</v>
      </c>
      <c r="E27" s="162">
        <v>2</v>
      </c>
      <c r="F27" s="162">
        <f>D27*E27</f>
        <v>6800</v>
      </c>
      <c r="G27" s="162" t="s">
        <v>556</v>
      </c>
      <c r="H27" s="66" t="e">
        <f>F27/F58*100+H26</f>
        <v>#DIV/0!</v>
      </c>
    </row>
    <row r="28" spans="1:8">
      <c r="A28" s="161">
        <v>45421.658854166664</v>
      </c>
      <c r="B28" s="162" t="s">
        <v>107</v>
      </c>
      <c r="C28" s="162" t="s">
        <v>108</v>
      </c>
      <c r="D28" s="162">
        <v>6200</v>
      </c>
      <c r="E28" s="162">
        <v>1</v>
      </c>
      <c r="F28" s="162">
        <f>D28*E28</f>
        <v>6200</v>
      </c>
      <c r="G28" s="162" t="s">
        <v>566</v>
      </c>
      <c r="H28" s="66" t="e">
        <f>F28/F58*100+H27</f>
        <v>#DIV/0!</v>
      </c>
    </row>
    <row r="29" spans="1:8">
      <c r="A29" s="161">
        <v>45392.708229166667</v>
      </c>
      <c r="B29" s="162" t="s">
        <v>201</v>
      </c>
      <c r="C29" s="162" t="s">
        <v>202</v>
      </c>
      <c r="D29" s="163">
        <v>2968</v>
      </c>
      <c r="E29" s="162">
        <v>2</v>
      </c>
      <c r="F29" s="163">
        <v>5936</v>
      </c>
      <c r="G29" s="162" t="s">
        <v>254</v>
      </c>
      <c r="H29" s="66" t="e">
        <f>F29/F58*100+H28</f>
        <v>#DIV/0!</v>
      </c>
    </row>
    <row r="30" spans="1:8">
      <c r="A30" s="161">
        <v>45470.36954861111</v>
      </c>
      <c r="B30" s="162" t="s">
        <v>50</v>
      </c>
      <c r="C30" s="162" t="s">
        <v>51</v>
      </c>
      <c r="D30" s="162">
        <v>51</v>
      </c>
      <c r="E30" s="162">
        <v>100</v>
      </c>
      <c r="F30" s="162">
        <v>5100</v>
      </c>
      <c r="G30" s="162" t="s">
        <v>605</v>
      </c>
      <c r="H30" s="66" t="e">
        <f t="shared" ref="H30:H50" si="0">F30/F59*100+H29</f>
        <v>#DIV/0!</v>
      </c>
    </row>
    <row r="31" spans="1:8">
      <c r="A31" s="161">
        <v>45446.553912037038</v>
      </c>
      <c r="B31" s="162" t="s">
        <v>510</v>
      </c>
      <c r="C31" s="162" t="s">
        <v>511</v>
      </c>
      <c r="D31" s="162">
        <v>4500</v>
      </c>
      <c r="E31" s="162">
        <v>2</v>
      </c>
      <c r="F31" s="162">
        <v>4500</v>
      </c>
      <c r="G31" s="162" t="s">
        <v>566</v>
      </c>
      <c r="H31" s="66" t="e">
        <f t="shared" si="0"/>
        <v>#DIV/0!</v>
      </c>
    </row>
    <row r="32" spans="1:8">
      <c r="A32" s="161">
        <v>45401</v>
      </c>
      <c r="B32" s="162" t="s">
        <v>568</v>
      </c>
      <c r="C32" s="162" t="s">
        <v>569</v>
      </c>
      <c r="D32" s="163">
        <v>2198</v>
      </c>
      <c r="E32" s="162">
        <v>2</v>
      </c>
      <c r="F32" s="163">
        <v>4396</v>
      </c>
      <c r="G32" s="162" t="s">
        <v>48</v>
      </c>
      <c r="H32" s="66" t="e">
        <f t="shared" si="0"/>
        <v>#DIV/0!</v>
      </c>
    </row>
    <row r="33" spans="1:8">
      <c r="A33" s="161">
        <v>45470.369351851848</v>
      </c>
      <c r="B33" s="162" t="s">
        <v>82</v>
      </c>
      <c r="C33" s="162" t="s">
        <v>83</v>
      </c>
      <c r="D33" s="162">
        <v>140</v>
      </c>
      <c r="E33" s="162">
        <v>70</v>
      </c>
      <c r="F33" s="162">
        <v>4200</v>
      </c>
      <c r="G33" s="162" t="s">
        <v>605</v>
      </c>
      <c r="H33" s="66" t="e">
        <f t="shared" si="0"/>
        <v>#DIV/0!</v>
      </c>
    </row>
    <row r="34" spans="1:8">
      <c r="A34" s="161">
        <v>45464.417199074072</v>
      </c>
      <c r="B34" s="162" t="s">
        <v>512</v>
      </c>
      <c r="C34" s="162" t="s">
        <v>513</v>
      </c>
      <c r="D34" s="162">
        <v>4000</v>
      </c>
      <c r="E34" s="162">
        <v>1</v>
      </c>
      <c r="F34" s="162">
        <v>4000</v>
      </c>
      <c r="G34" s="162" t="s">
        <v>34</v>
      </c>
      <c r="H34" s="66" t="e">
        <f t="shared" si="0"/>
        <v>#DIV/0!</v>
      </c>
    </row>
    <row r="35" spans="1:8">
      <c r="A35" s="161">
        <v>45464.417199074072</v>
      </c>
      <c r="B35" s="162" t="s">
        <v>514</v>
      </c>
      <c r="C35" s="162" t="s">
        <v>515</v>
      </c>
      <c r="D35" s="162">
        <v>4000</v>
      </c>
      <c r="E35" s="162">
        <v>1</v>
      </c>
      <c r="F35" s="162">
        <v>4000</v>
      </c>
      <c r="G35" s="162" t="s">
        <v>34</v>
      </c>
      <c r="H35" s="66" t="e">
        <f t="shared" si="0"/>
        <v>#DIV/0!</v>
      </c>
    </row>
    <row r="36" spans="1:8">
      <c r="A36" s="161">
        <v>45426.580462962964</v>
      </c>
      <c r="B36" s="162" t="s">
        <v>557</v>
      </c>
      <c r="C36" s="162" t="s">
        <v>558</v>
      </c>
      <c r="D36" s="162">
        <v>3801</v>
      </c>
      <c r="E36" s="162">
        <v>1</v>
      </c>
      <c r="F36" s="162">
        <f>D36*E36</f>
        <v>3801</v>
      </c>
      <c r="G36" s="162" t="s">
        <v>581</v>
      </c>
      <c r="H36" s="66" t="e">
        <f t="shared" si="0"/>
        <v>#DIV/0!</v>
      </c>
    </row>
    <row r="37" spans="1:8">
      <c r="A37" s="161">
        <v>45426.580775462964</v>
      </c>
      <c r="B37" s="162" t="s">
        <v>73</v>
      </c>
      <c r="C37" s="162" t="s">
        <v>74</v>
      </c>
      <c r="D37" s="162">
        <v>18</v>
      </c>
      <c r="E37" s="162">
        <v>150</v>
      </c>
      <c r="F37" s="162">
        <f>D37*E37</f>
        <v>2700</v>
      </c>
      <c r="G37" s="162" t="s">
        <v>582</v>
      </c>
      <c r="H37" s="66" t="e">
        <f t="shared" si="0"/>
        <v>#DIV/0!</v>
      </c>
    </row>
    <row r="38" spans="1:8">
      <c r="A38" s="161">
        <v>45420.374699074076</v>
      </c>
      <c r="B38" s="162" t="s">
        <v>103</v>
      </c>
      <c r="C38" s="162" t="s">
        <v>104</v>
      </c>
      <c r="D38" s="162">
        <v>329.2</v>
      </c>
      <c r="E38" s="162">
        <v>8</v>
      </c>
      <c r="F38" s="162">
        <f>D38*E38</f>
        <v>2633.6</v>
      </c>
      <c r="G38" s="162" t="s">
        <v>586</v>
      </c>
      <c r="H38" s="66" t="e">
        <f t="shared" si="0"/>
        <v>#DIV/0!</v>
      </c>
    </row>
    <row r="39" spans="1:8">
      <c r="A39" s="161">
        <v>45392.707673611112</v>
      </c>
      <c r="B39" s="162" t="s">
        <v>87</v>
      </c>
      <c r="C39" s="162" t="s">
        <v>88</v>
      </c>
      <c r="D39" s="163">
        <v>483.8</v>
      </c>
      <c r="E39" s="162">
        <v>5</v>
      </c>
      <c r="F39" s="163">
        <v>2419</v>
      </c>
      <c r="G39" s="162" t="s">
        <v>485</v>
      </c>
      <c r="H39" s="66" t="e">
        <f t="shared" si="0"/>
        <v>#DIV/0!</v>
      </c>
    </row>
    <row r="40" spans="1:8">
      <c r="A40" s="161">
        <v>45426.580208333333</v>
      </c>
      <c r="B40" s="162" t="s">
        <v>198</v>
      </c>
      <c r="C40" s="162" t="s">
        <v>199</v>
      </c>
      <c r="D40" s="162">
        <v>600</v>
      </c>
      <c r="E40" s="162">
        <v>4</v>
      </c>
      <c r="F40" s="162">
        <f>D40*E40</f>
        <v>2400</v>
      </c>
      <c r="G40" s="162" t="s">
        <v>583</v>
      </c>
      <c r="H40" s="66" t="e">
        <f t="shared" si="0"/>
        <v>#DIV/0!</v>
      </c>
    </row>
    <row r="41" spans="1:8">
      <c r="A41" s="161">
        <v>45411.458449074074</v>
      </c>
      <c r="B41" s="162" t="s">
        <v>518</v>
      </c>
      <c r="C41" s="162" t="s">
        <v>519</v>
      </c>
      <c r="D41" s="163">
        <v>1200</v>
      </c>
      <c r="E41" s="162">
        <v>2</v>
      </c>
      <c r="F41" s="163">
        <v>2400</v>
      </c>
      <c r="G41" s="162" t="s">
        <v>387</v>
      </c>
      <c r="H41" s="66" t="e">
        <f t="shared" si="0"/>
        <v>#DIV/0!</v>
      </c>
    </row>
    <row r="42" spans="1:8">
      <c r="A42" s="161">
        <v>45470.366203703707</v>
      </c>
      <c r="B42" s="162" t="s">
        <v>606</v>
      </c>
      <c r="C42" s="162" t="s">
        <v>607</v>
      </c>
      <c r="D42" s="162">
        <v>679.33333333333303</v>
      </c>
      <c r="E42" s="162">
        <v>3</v>
      </c>
      <c r="F42" s="162">
        <v>2038</v>
      </c>
      <c r="G42" s="162" t="s">
        <v>608</v>
      </c>
      <c r="H42" s="66" t="e">
        <f t="shared" si="0"/>
        <v>#DIV/0!</v>
      </c>
    </row>
    <row r="43" spans="1:8">
      <c r="A43" s="161">
        <v>45426.580208333333</v>
      </c>
      <c r="B43" s="162" t="s">
        <v>584</v>
      </c>
      <c r="C43" s="162" t="s">
        <v>585</v>
      </c>
      <c r="D43" s="162">
        <v>1000</v>
      </c>
      <c r="E43" s="162">
        <v>2</v>
      </c>
      <c r="F43" s="162">
        <f>D43*E43</f>
        <v>2000</v>
      </c>
      <c r="G43" s="162" t="s">
        <v>583</v>
      </c>
      <c r="H43" s="66" t="e">
        <f t="shared" si="0"/>
        <v>#DIV/0!</v>
      </c>
    </row>
    <row r="44" spans="1:8">
      <c r="A44" s="161">
        <v>45456.670104166667</v>
      </c>
      <c r="B44" s="162" t="s">
        <v>49</v>
      </c>
      <c r="C44" s="162" t="s">
        <v>67</v>
      </c>
      <c r="D44" s="162">
        <v>17</v>
      </c>
      <c r="E44" s="162">
        <v>200</v>
      </c>
      <c r="F44" s="162">
        <v>1700</v>
      </c>
      <c r="G44" s="162" t="s">
        <v>556</v>
      </c>
      <c r="H44" s="66" t="e">
        <f t="shared" si="0"/>
        <v>#DIV/0!</v>
      </c>
    </row>
    <row r="45" spans="1:8">
      <c r="A45" s="161">
        <v>45446.553912037038</v>
      </c>
      <c r="B45" s="162" t="s">
        <v>531</v>
      </c>
      <c r="C45" s="162" t="s">
        <v>532</v>
      </c>
      <c r="D45" s="162">
        <v>1700</v>
      </c>
      <c r="E45" s="162">
        <v>1</v>
      </c>
      <c r="F45" s="162">
        <v>1700</v>
      </c>
      <c r="G45" s="162" t="s">
        <v>566</v>
      </c>
      <c r="H45" s="66" t="e">
        <f t="shared" si="0"/>
        <v>#DIV/0!</v>
      </c>
    </row>
    <row r="46" spans="1:8">
      <c r="A46" s="161">
        <v>45470.36954861111</v>
      </c>
      <c r="B46" s="162" t="s">
        <v>134</v>
      </c>
      <c r="C46" s="162" t="s">
        <v>135</v>
      </c>
      <c r="D46" s="162">
        <v>1290</v>
      </c>
      <c r="E46" s="162">
        <v>5</v>
      </c>
      <c r="F46" s="162">
        <v>1290</v>
      </c>
      <c r="G46" s="162" t="s">
        <v>605</v>
      </c>
      <c r="H46" s="66" t="e">
        <f t="shared" si="0"/>
        <v>#DIV/0!</v>
      </c>
    </row>
    <row r="47" spans="1:8">
      <c r="A47" s="161">
        <v>45426.580208333333</v>
      </c>
      <c r="B47" s="162" t="s">
        <v>400</v>
      </c>
      <c r="C47" s="162" t="s">
        <v>401</v>
      </c>
      <c r="D47" s="162">
        <v>84.9</v>
      </c>
      <c r="E47" s="162">
        <v>10</v>
      </c>
      <c r="F47" s="162">
        <f>D47*E47</f>
        <v>849</v>
      </c>
      <c r="G47" s="162" t="s">
        <v>583</v>
      </c>
      <c r="H47" s="66" t="e">
        <f t="shared" si="0"/>
        <v>#DIV/0!</v>
      </c>
    </row>
    <row r="48" spans="1:8">
      <c r="A48" s="161">
        <v>45426.580208333333</v>
      </c>
      <c r="B48" s="162" t="s">
        <v>587</v>
      </c>
      <c r="C48" s="162" t="s">
        <v>588</v>
      </c>
      <c r="D48" s="162">
        <v>70</v>
      </c>
      <c r="E48" s="162">
        <v>10</v>
      </c>
      <c r="F48" s="162">
        <f>D48*E48</f>
        <v>700</v>
      </c>
      <c r="G48" s="162" t="s">
        <v>530</v>
      </c>
      <c r="H48" s="66" t="e">
        <f t="shared" si="0"/>
        <v>#DIV/0!</v>
      </c>
    </row>
    <row r="49" spans="1:8">
      <c r="A49" s="161">
        <v>45443.634074074071</v>
      </c>
      <c r="B49" s="162" t="s">
        <v>589</v>
      </c>
      <c r="C49" s="162" t="s">
        <v>590</v>
      </c>
      <c r="D49" s="162">
        <v>54.3</v>
      </c>
      <c r="E49" s="162">
        <v>10</v>
      </c>
      <c r="F49" s="162">
        <f>D49*E49</f>
        <v>543</v>
      </c>
      <c r="G49" s="162" t="s">
        <v>556</v>
      </c>
      <c r="H49" s="66" t="e">
        <f t="shared" si="0"/>
        <v>#DIV/0!</v>
      </c>
    </row>
    <row r="50" spans="1:8">
      <c r="A50" s="161">
        <v>45426.580462962964</v>
      </c>
      <c r="B50" s="162" t="s">
        <v>52</v>
      </c>
      <c r="C50" s="162" t="s">
        <v>81</v>
      </c>
      <c r="D50" s="162">
        <v>4</v>
      </c>
      <c r="E50" s="162">
        <v>130</v>
      </c>
      <c r="F50" s="162">
        <f>D50*E50</f>
        <v>520</v>
      </c>
      <c r="G50" s="162" t="s">
        <v>591</v>
      </c>
      <c r="H50" s="66" t="e">
        <f t="shared" si="0"/>
        <v>#DIV/0!</v>
      </c>
    </row>
    <row r="51" spans="1:8">
      <c r="A51" s="64"/>
      <c r="B51" s="65"/>
      <c r="C51" s="65"/>
      <c r="D51" s="65"/>
      <c r="E51" s="65"/>
      <c r="F51" s="65">
        <v>1013478</v>
      </c>
      <c r="G51" s="65"/>
      <c r="H51" s="66"/>
    </row>
    <row r="52" spans="1:8">
      <c r="A52" s="64"/>
      <c r="B52" s="65"/>
      <c r="C52" s="65"/>
      <c r="D52" s="65"/>
      <c r="E52" s="65"/>
      <c r="F52" s="65"/>
      <c r="G52" s="65"/>
      <c r="H52" s="66"/>
    </row>
    <row r="53" spans="1:8">
      <c r="A53" s="64"/>
      <c r="B53" s="65"/>
      <c r="C53" s="65"/>
      <c r="D53" s="65"/>
      <c r="E53" s="65"/>
      <c r="F53" s="65"/>
      <c r="G53" s="65"/>
      <c r="H53" s="66"/>
    </row>
    <row r="54" spans="1:8">
      <c r="A54" s="64"/>
      <c r="B54" s="65"/>
      <c r="C54" s="65"/>
      <c r="D54" s="65"/>
      <c r="E54" s="65"/>
      <c r="F54" s="65"/>
      <c r="G54" s="65"/>
      <c r="H54" s="66"/>
    </row>
    <row r="55" spans="1:8">
      <c r="A55" s="64"/>
      <c r="B55" s="65"/>
      <c r="C55" s="65"/>
      <c r="D55" s="65"/>
      <c r="E55" s="65"/>
      <c r="F55" s="65"/>
      <c r="G55" s="65"/>
      <c r="H55" s="66"/>
    </row>
    <row r="56" spans="1:8">
      <c r="A56" s="64"/>
      <c r="B56" s="65"/>
      <c r="C56" s="65"/>
      <c r="D56" s="65"/>
      <c r="E56" s="65"/>
      <c r="F56" s="65"/>
      <c r="G56" s="65"/>
      <c r="H56" s="66"/>
    </row>
    <row r="57" spans="1:8">
      <c r="A57" s="64"/>
      <c r="B57" s="65"/>
      <c r="C57" s="65"/>
      <c r="D57" s="65"/>
      <c r="E57" s="65"/>
      <c r="F57" s="65"/>
      <c r="G57" s="65"/>
      <c r="H57" s="66"/>
    </row>
  </sheetData>
  <autoFilter ref="B1:B37" xr:uid="{00000000-0009-0000-0000-00000A000000}"/>
  <phoneticPr fontId="30" type="noConversion"/>
  <pageMargins left="0.7" right="0.7" top="0.75" bottom="0.75" header="0.3" footer="0.3"/>
  <pageSetup orientation="portrait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8"/>
  <sheetViews>
    <sheetView workbookViewId="0">
      <selection sqref="A1:G7"/>
    </sheetView>
  </sheetViews>
  <sheetFormatPr defaultRowHeight="15.75"/>
  <cols>
    <col min="1" max="1" width="10.875" style="1" bestFit="1" customWidth="1"/>
    <col min="2" max="2" width="12.875" style="1" bestFit="1" customWidth="1"/>
    <col min="3" max="3" width="57.375" style="1" bestFit="1" customWidth="1"/>
    <col min="4" max="6" width="9" style="1"/>
    <col min="7" max="7" width="46.125" style="1" bestFit="1" customWidth="1"/>
    <col min="8" max="16384" width="9" style="1"/>
  </cols>
  <sheetData>
    <row r="1" spans="1:8">
      <c r="A1" s="61" t="s">
        <v>24</v>
      </c>
      <c r="B1" s="61" t="s">
        <v>25</v>
      </c>
      <c r="C1" s="61" t="s">
        <v>26</v>
      </c>
      <c r="D1" s="61" t="s">
        <v>0</v>
      </c>
      <c r="E1" s="61" t="s">
        <v>27</v>
      </c>
      <c r="F1" s="89" t="s">
        <v>28</v>
      </c>
      <c r="G1" s="61" t="s">
        <v>29</v>
      </c>
      <c r="H1" s="92" t="s">
        <v>131</v>
      </c>
    </row>
    <row r="2" spans="1:8">
      <c r="A2" s="161">
        <v>45433.402638888889</v>
      </c>
      <c r="B2" s="162" t="s">
        <v>595</v>
      </c>
      <c r="C2" s="162" t="s">
        <v>596</v>
      </c>
      <c r="D2" s="162">
        <v>216000</v>
      </c>
      <c r="E2" s="162">
        <v>1</v>
      </c>
      <c r="F2" s="162">
        <f>D2*E2</f>
        <v>216000</v>
      </c>
      <c r="G2" s="162" t="s">
        <v>597</v>
      </c>
      <c r="H2" s="111"/>
    </row>
    <row r="3" spans="1:8">
      <c r="A3" s="161">
        <v>45470.370023148149</v>
      </c>
      <c r="B3" s="162" t="s">
        <v>598</v>
      </c>
      <c r="C3" s="162" t="s">
        <v>599</v>
      </c>
      <c r="D3" s="162">
        <v>79806</v>
      </c>
      <c r="E3" s="162">
        <v>1</v>
      </c>
      <c r="F3" s="162">
        <v>79806</v>
      </c>
      <c r="G3" s="162" t="s">
        <v>600</v>
      </c>
      <c r="H3" s="111"/>
    </row>
    <row r="4" spans="1:8">
      <c r="A4" s="161">
        <v>45447.424456018518</v>
      </c>
      <c r="B4" s="162" t="s">
        <v>183</v>
      </c>
      <c r="C4" s="162" t="s">
        <v>184</v>
      </c>
      <c r="D4" s="162">
        <v>77312</v>
      </c>
      <c r="E4" s="162">
        <v>1</v>
      </c>
      <c r="F4" s="162">
        <v>77312</v>
      </c>
      <c r="G4" s="162" t="s">
        <v>601</v>
      </c>
      <c r="H4" s="111"/>
    </row>
    <row r="5" spans="1:8">
      <c r="A5" s="161">
        <v>45411.458449074074</v>
      </c>
      <c r="B5" s="162" t="s">
        <v>60</v>
      </c>
      <c r="C5" s="162" t="s">
        <v>61</v>
      </c>
      <c r="D5" s="163">
        <v>71333</v>
      </c>
      <c r="E5" s="162">
        <v>1</v>
      </c>
      <c r="F5" s="65">
        <v>71333</v>
      </c>
      <c r="G5" s="162" t="s">
        <v>562</v>
      </c>
      <c r="H5" s="111"/>
    </row>
    <row r="6" spans="1:8">
      <c r="A6" s="64">
        <v>45369.598310185182</v>
      </c>
      <c r="B6" s="65" t="s">
        <v>544</v>
      </c>
      <c r="C6" s="65" t="s">
        <v>545</v>
      </c>
      <c r="D6" s="65">
        <v>62000</v>
      </c>
      <c r="E6" s="65">
        <v>1</v>
      </c>
      <c r="F6" s="65">
        <f>D6*E6</f>
        <v>62000</v>
      </c>
      <c r="G6" s="65" t="s">
        <v>546</v>
      </c>
      <c r="H6" s="111">
        <f>(F6/F89)*100+H5</f>
        <v>1321.9616204690831</v>
      </c>
    </row>
    <row r="7" spans="1:8">
      <c r="A7" s="161">
        <v>45447.424456018518</v>
      </c>
      <c r="B7" s="162" t="s">
        <v>181</v>
      </c>
      <c r="C7" s="162" t="s">
        <v>182</v>
      </c>
      <c r="D7" s="162">
        <v>60561</v>
      </c>
      <c r="E7" s="162">
        <v>1</v>
      </c>
      <c r="F7" s="162">
        <v>60561</v>
      </c>
      <c r="G7" s="162" t="s">
        <v>601</v>
      </c>
      <c r="H7" s="111"/>
    </row>
    <row r="8" spans="1:8">
      <c r="A8" s="64">
        <v>45349.408009259256</v>
      </c>
      <c r="B8" s="65" t="s">
        <v>105</v>
      </c>
      <c r="C8" s="65" t="s">
        <v>561</v>
      </c>
      <c r="D8" s="65">
        <v>45499</v>
      </c>
      <c r="E8" s="65">
        <v>4</v>
      </c>
      <c r="F8" s="65">
        <f>D8*E8</f>
        <v>181996</v>
      </c>
      <c r="G8" s="65" t="s">
        <v>34</v>
      </c>
      <c r="H8" s="111">
        <f>(F8/F74)*100+H7</f>
        <v>10705.64705882353</v>
      </c>
    </row>
    <row r="9" spans="1:8">
      <c r="A9" s="161">
        <v>45447.424456018518</v>
      </c>
      <c r="B9" s="162" t="s">
        <v>179</v>
      </c>
      <c r="C9" s="162" t="s">
        <v>180</v>
      </c>
      <c r="D9" s="162">
        <v>44884</v>
      </c>
      <c r="E9" s="162">
        <v>1</v>
      </c>
      <c r="F9" s="162">
        <v>44884</v>
      </c>
      <c r="G9" s="162" t="s">
        <v>601</v>
      </c>
      <c r="H9" s="111"/>
    </row>
    <row r="10" spans="1:8">
      <c r="A10" s="64">
        <v>45321.393506944441</v>
      </c>
      <c r="B10" s="65" t="s">
        <v>498</v>
      </c>
      <c r="C10" s="65" t="s">
        <v>499</v>
      </c>
      <c r="D10" s="65">
        <v>42176</v>
      </c>
      <c r="E10" s="65">
        <v>1</v>
      </c>
      <c r="F10" s="65">
        <f t="shared" ref="F10:F19" si="0">D10*E10</f>
        <v>42176</v>
      </c>
      <c r="G10" s="65" t="s">
        <v>34</v>
      </c>
      <c r="H10" s="111">
        <f>(F10/F93)*100+H9</f>
        <v>4393.333333333333</v>
      </c>
    </row>
    <row r="11" spans="1:8">
      <c r="A11" s="64">
        <v>45324.392592592594</v>
      </c>
      <c r="B11" s="65" t="s">
        <v>500</v>
      </c>
      <c r="C11" s="65" t="s">
        <v>501</v>
      </c>
      <c r="D11" s="65">
        <v>38000</v>
      </c>
      <c r="E11" s="65">
        <v>1</v>
      </c>
      <c r="F11" s="65">
        <f t="shared" si="0"/>
        <v>38000</v>
      </c>
      <c r="G11" s="65" t="s">
        <v>502</v>
      </c>
      <c r="H11" s="111">
        <f>(F11/F94)*100+H10</f>
        <v>8711.515151515152</v>
      </c>
    </row>
    <row r="12" spans="1:8">
      <c r="A12" s="64">
        <v>45301.720381944448</v>
      </c>
      <c r="B12" s="65" t="s">
        <v>469</v>
      </c>
      <c r="C12" s="65" t="s">
        <v>470</v>
      </c>
      <c r="D12" s="65">
        <v>26100</v>
      </c>
      <c r="E12" s="65">
        <v>1</v>
      </c>
      <c r="F12" s="65">
        <f t="shared" si="0"/>
        <v>26100</v>
      </c>
      <c r="G12" s="65" t="s">
        <v>471</v>
      </c>
      <c r="H12" s="111">
        <f>(F12/F95)*100+H11</f>
        <v>9702.5540336536687</v>
      </c>
    </row>
    <row r="13" spans="1:8">
      <c r="A13" s="64">
        <v>45327.382870370369</v>
      </c>
      <c r="B13" s="65" t="s">
        <v>64</v>
      </c>
      <c r="C13" s="65" t="s">
        <v>65</v>
      </c>
      <c r="D13" s="65">
        <v>25600</v>
      </c>
      <c r="E13" s="65">
        <v>1</v>
      </c>
      <c r="F13" s="65">
        <f t="shared" si="0"/>
        <v>25600</v>
      </c>
      <c r="G13" s="65" t="s">
        <v>272</v>
      </c>
      <c r="H13" s="111">
        <f>(F13/F97)*100</f>
        <v>1706.6666666666667</v>
      </c>
    </row>
    <row r="14" spans="1:8">
      <c r="A14" s="64">
        <v>45316.442789351851</v>
      </c>
      <c r="B14" s="65" t="s">
        <v>428</v>
      </c>
      <c r="C14" s="65" t="s">
        <v>429</v>
      </c>
      <c r="D14" s="65">
        <v>24300</v>
      </c>
      <c r="E14" s="65">
        <v>1</v>
      </c>
      <c r="F14" s="65">
        <f t="shared" si="0"/>
        <v>24300</v>
      </c>
      <c r="G14" s="65" t="s">
        <v>472</v>
      </c>
      <c r="H14" s="111">
        <f>(F14/F96)*100+H13</f>
        <v>5433.6605316973419</v>
      </c>
    </row>
    <row r="15" spans="1:8">
      <c r="A15" s="64">
        <v>45314.553240740737</v>
      </c>
      <c r="B15" s="65" t="s">
        <v>136</v>
      </c>
      <c r="C15" s="65" t="s">
        <v>137</v>
      </c>
      <c r="D15" s="65">
        <v>18125</v>
      </c>
      <c r="E15" s="65">
        <v>1</v>
      </c>
      <c r="F15" s="65">
        <f t="shared" si="0"/>
        <v>18125</v>
      </c>
      <c r="G15" s="65" t="s">
        <v>66</v>
      </c>
      <c r="H15" s="111">
        <f>(F15/F98)*100+H14</f>
        <v>8919.2374547742656</v>
      </c>
    </row>
    <row r="16" spans="1:8">
      <c r="A16" s="64">
        <v>45365.394108796296</v>
      </c>
      <c r="B16" s="65" t="s">
        <v>548</v>
      </c>
      <c r="C16" s="65" t="s">
        <v>549</v>
      </c>
      <c r="D16" s="65">
        <v>18000</v>
      </c>
      <c r="E16" s="65">
        <v>2</v>
      </c>
      <c r="F16" s="65">
        <f t="shared" si="0"/>
        <v>36000</v>
      </c>
      <c r="G16" s="65" t="s">
        <v>190</v>
      </c>
      <c r="H16" s="111">
        <f>(F16/F85)*100+H15</f>
        <v>9886.9793902581368</v>
      </c>
    </row>
    <row r="17" spans="1:8">
      <c r="A17" s="161">
        <v>45433.403043981481</v>
      </c>
      <c r="B17" s="162" t="s">
        <v>573</v>
      </c>
      <c r="C17" s="162" t="s">
        <v>574</v>
      </c>
      <c r="D17" s="162">
        <v>18000</v>
      </c>
      <c r="E17" s="162">
        <v>1</v>
      </c>
      <c r="F17" s="162">
        <f t="shared" si="0"/>
        <v>18000</v>
      </c>
      <c r="G17" s="162" t="s">
        <v>575</v>
      </c>
      <c r="H17" s="2"/>
    </row>
    <row r="18" spans="1:8">
      <c r="A18" s="64">
        <v>45301.720381944448</v>
      </c>
      <c r="B18" s="65" t="s">
        <v>473</v>
      </c>
      <c r="C18" s="65" t="s">
        <v>474</v>
      </c>
      <c r="D18" s="65">
        <v>17100</v>
      </c>
      <c r="E18" s="65">
        <v>1</v>
      </c>
      <c r="F18" s="65">
        <f t="shared" si="0"/>
        <v>17100</v>
      </c>
      <c r="G18" s="65" t="s">
        <v>471</v>
      </c>
      <c r="H18" s="111">
        <f>(F18/F101)*100+H17</f>
        <v>248.54651162790699</v>
      </c>
    </row>
    <row r="19" spans="1:8">
      <c r="A19" s="64">
        <v>45301.720381944448</v>
      </c>
      <c r="B19" s="65" t="s">
        <v>475</v>
      </c>
      <c r="C19" s="65" t="s">
        <v>476</v>
      </c>
      <c r="D19" s="65">
        <v>16200</v>
      </c>
      <c r="E19" s="65">
        <v>1</v>
      </c>
      <c r="F19" s="65">
        <f t="shared" si="0"/>
        <v>16200</v>
      </c>
      <c r="G19" s="65" t="s">
        <v>471</v>
      </c>
      <c r="H19" s="111">
        <f>(F19/F102)*100+H18</f>
        <v>1284.3521382263723</v>
      </c>
    </row>
    <row r="20" spans="1:8">
      <c r="A20" s="161">
        <v>45411.458449074074</v>
      </c>
      <c r="B20" s="162" t="s">
        <v>239</v>
      </c>
      <c r="C20" s="162" t="s">
        <v>240</v>
      </c>
      <c r="D20" s="163">
        <v>15660</v>
      </c>
      <c r="E20" s="162">
        <v>1</v>
      </c>
      <c r="F20" s="163">
        <v>15660</v>
      </c>
      <c r="G20" s="162" t="s">
        <v>562</v>
      </c>
      <c r="H20" s="2"/>
    </row>
    <row r="21" spans="1:8">
      <c r="A21" s="161">
        <v>45470.369351851848</v>
      </c>
      <c r="B21" s="162" t="s">
        <v>563</v>
      </c>
      <c r="C21" s="162" t="s">
        <v>564</v>
      </c>
      <c r="D21" s="162">
        <v>15500</v>
      </c>
      <c r="E21" s="162">
        <v>2</v>
      </c>
      <c r="F21" s="162">
        <v>15500</v>
      </c>
      <c r="G21" s="162" t="s">
        <v>605</v>
      </c>
      <c r="H21" s="2"/>
    </row>
    <row r="22" spans="1:8">
      <c r="A22" s="64">
        <v>45379.704328703701</v>
      </c>
      <c r="B22" s="65" t="s">
        <v>559</v>
      </c>
      <c r="C22" s="65" t="s">
        <v>560</v>
      </c>
      <c r="D22" s="65">
        <v>15000</v>
      </c>
      <c r="E22" s="65">
        <v>1</v>
      </c>
      <c r="F22" s="65">
        <f>D22*E22</f>
        <v>15000</v>
      </c>
      <c r="G22" s="65" t="s">
        <v>149</v>
      </c>
      <c r="H22" s="111">
        <f>(F22/F105)*100+H21</f>
        <v>357.14285714285717</v>
      </c>
    </row>
    <row r="23" spans="1:8">
      <c r="A23" s="161">
        <v>45408.460162037038</v>
      </c>
      <c r="B23" s="162" t="s">
        <v>559</v>
      </c>
      <c r="C23" s="162" t="s">
        <v>560</v>
      </c>
      <c r="D23" s="163">
        <v>15000</v>
      </c>
      <c r="E23" s="162">
        <v>1</v>
      </c>
      <c r="F23" s="163">
        <v>15000</v>
      </c>
      <c r="G23" s="162" t="s">
        <v>566</v>
      </c>
      <c r="H23" s="2"/>
    </row>
    <row r="24" spans="1:8">
      <c r="A24" s="161">
        <v>45426.580462962964</v>
      </c>
      <c r="B24" s="162" t="s">
        <v>162</v>
      </c>
      <c r="C24" s="162" t="s">
        <v>178</v>
      </c>
      <c r="D24" s="162">
        <v>14750</v>
      </c>
      <c r="E24" s="162">
        <v>2</v>
      </c>
      <c r="F24" s="162">
        <f>D24*E24</f>
        <v>29500</v>
      </c>
      <c r="G24" s="162" t="s">
        <v>576</v>
      </c>
      <c r="H24" s="2"/>
    </row>
    <row r="25" spans="1:8">
      <c r="A25" s="64">
        <v>45379.704988425925</v>
      </c>
      <c r="B25" s="65" t="s">
        <v>40</v>
      </c>
      <c r="C25" s="65" t="s">
        <v>41</v>
      </c>
      <c r="D25" s="65">
        <v>14000</v>
      </c>
      <c r="E25" s="65">
        <v>2</v>
      </c>
      <c r="F25" s="65">
        <f>D25*E25</f>
        <v>28000</v>
      </c>
      <c r="G25" s="65" t="s">
        <v>149</v>
      </c>
      <c r="H25" s="111">
        <f>(F25/F108)*100+H24</f>
        <v>3297.9976442873967</v>
      </c>
    </row>
    <row r="26" spans="1:8">
      <c r="A26" s="161">
        <v>45443.639560185184</v>
      </c>
      <c r="B26" s="162" t="s">
        <v>40</v>
      </c>
      <c r="C26" s="162" t="s">
        <v>41</v>
      </c>
      <c r="D26" s="162">
        <v>14000</v>
      </c>
      <c r="E26" s="162">
        <v>1</v>
      </c>
      <c r="F26" s="162">
        <f>D26*E26</f>
        <v>14000</v>
      </c>
      <c r="G26" s="162" t="s">
        <v>556</v>
      </c>
      <c r="H26" s="2"/>
    </row>
    <row r="27" spans="1:8">
      <c r="A27" s="161">
        <v>45467.674872685187</v>
      </c>
      <c r="B27" s="162" t="s">
        <v>602</v>
      </c>
      <c r="C27" s="162" t="s">
        <v>603</v>
      </c>
      <c r="D27" s="162">
        <v>13647</v>
      </c>
      <c r="E27" s="162">
        <v>2</v>
      </c>
      <c r="F27" s="162">
        <v>27294</v>
      </c>
      <c r="G27" s="162" t="s">
        <v>604</v>
      </c>
      <c r="H27" s="2"/>
    </row>
    <row r="28" spans="1:8">
      <c r="A28" s="64">
        <v>45379.704328703701</v>
      </c>
      <c r="B28" s="65" t="s">
        <v>42</v>
      </c>
      <c r="C28" s="65" t="s">
        <v>43</v>
      </c>
      <c r="D28" s="65">
        <v>12900</v>
      </c>
      <c r="E28" s="65">
        <v>2</v>
      </c>
      <c r="F28" s="65">
        <f>D28*E28</f>
        <v>25800</v>
      </c>
      <c r="G28" s="65" t="s">
        <v>149</v>
      </c>
      <c r="H28" s="111">
        <f>(F28/F111)*100+H27</f>
        <v>322.5</v>
      </c>
    </row>
    <row r="29" spans="1:8">
      <c r="A29" s="161">
        <v>45470.369351851848</v>
      </c>
      <c r="B29" s="162" t="s">
        <v>42</v>
      </c>
      <c r="C29" s="162" t="s">
        <v>43</v>
      </c>
      <c r="D29" s="162">
        <v>12900</v>
      </c>
      <c r="E29" s="162">
        <v>3</v>
      </c>
      <c r="F29" s="162">
        <v>12900</v>
      </c>
      <c r="G29" s="162" t="s">
        <v>570</v>
      </c>
      <c r="H29" s="2"/>
    </row>
    <row r="30" spans="1:8">
      <c r="A30" s="64">
        <v>45316.442789351851</v>
      </c>
      <c r="B30" s="65" t="s">
        <v>70</v>
      </c>
      <c r="C30" s="65" t="s">
        <v>100</v>
      </c>
      <c r="D30" s="65">
        <v>12300</v>
      </c>
      <c r="E30" s="65">
        <v>3</v>
      </c>
      <c r="F30" s="65">
        <f t="shared" ref="F30:F37" si="1">D30*E30</f>
        <v>36900</v>
      </c>
      <c r="G30" s="65" t="s">
        <v>185</v>
      </c>
      <c r="H30" s="111">
        <f>(F30/F113)*100+H29</f>
        <v>5271.4285714285716</v>
      </c>
    </row>
    <row r="31" spans="1:8">
      <c r="A31" s="161">
        <v>45426.580775462964</v>
      </c>
      <c r="B31" s="162" t="s">
        <v>70</v>
      </c>
      <c r="C31" s="162" t="s">
        <v>100</v>
      </c>
      <c r="D31" s="162">
        <v>12300</v>
      </c>
      <c r="E31" s="162">
        <v>3</v>
      </c>
      <c r="F31" s="162">
        <f t="shared" si="1"/>
        <v>36900</v>
      </c>
      <c r="G31" s="162" t="s">
        <v>577</v>
      </c>
      <c r="H31" s="2"/>
    </row>
    <row r="32" spans="1:8">
      <c r="A32" s="64">
        <v>45380.407141203701</v>
      </c>
      <c r="B32" s="65" t="s">
        <v>146</v>
      </c>
      <c r="C32" s="65" t="s">
        <v>147</v>
      </c>
      <c r="D32" s="65">
        <v>12220</v>
      </c>
      <c r="E32" s="65">
        <v>1</v>
      </c>
      <c r="F32" s="65">
        <f t="shared" si="1"/>
        <v>12220</v>
      </c>
      <c r="G32" s="65" t="s">
        <v>149</v>
      </c>
      <c r="H32" s="111">
        <f>(F32/F115)*100+H31</f>
        <v>2250.4604051565375</v>
      </c>
    </row>
    <row r="33" spans="1:8">
      <c r="A33" s="64">
        <v>45344.37804398148</v>
      </c>
      <c r="B33" s="65" t="s">
        <v>505</v>
      </c>
      <c r="C33" s="65" t="s">
        <v>506</v>
      </c>
      <c r="D33" s="65">
        <v>12032</v>
      </c>
      <c r="E33" s="65">
        <v>1</v>
      </c>
      <c r="F33" s="65">
        <f t="shared" si="1"/>
        <v>12032</v>
      </c>
      <c r="G33" s="65" t="s">
        <v>96</v>
      </c>
      <c r="H33" s="111">
        <f>(F33/F104)*100+H32</f>
        <v>2365.0508813470137</v>
      </c>
    </row>
    <row r="34" spans="1:8">
      <c r="A34" s="64">
        <v>45301.718553240738</v>
      </c>
      <c r="B34" s="65" t="s">
        <v>477</v>
      </c>
      <c r="C34" s="64">
        <v>36895</v>
      </c>
      <c r="D34" s="65">
        <v>11803</v>
      </c>
      <c r="E34" s="65">
        <v>1</v>
      </c>
      <c r="F34" s="65">
        <f t="shared" si="1"/>
        <v>11803</v>
      </c>
      <c r="G34" s="65" t="s">
        <v>478</v>
      </c>
      <c r="H34" s="111">
        <f>(F34/F117)*100+H33</f>
        <v>2596.4822538960334</v>
      </c>
    </row>
    <row r="35" spans="1:8">
      <c r="A35" s="64">
        <v>45379.704988425925</v>
      </c>
      <c r="B35" s="65" t="s">
        <v>153</v>
      </c>
      <c r="C35" s="65" t="s">
        <v>154</v>
      </c>
      <c r="D35" s="65">
        <v>11000</v>
      </c>
      <c r="E35" s="65">
        <v>1</v>
      </c>
      <c r="F35" s="65">
        <f t="shared" si="1"/>
        <v>11000</v>
      </c>
      <c r="G35" s="65" t="s">
        <v>149</v>
      </c>
      <c r="H35" s="111">
        <f>(F35/F118)*100+H34</f>
        <v>3513.1489205626999</v>
      </c>
    </row>
    <row r="36" spans="1:8">
      <c r="A36" s="161">
        <v>45443.458240740743</v>
      </c>
      <c r="B36" s="162" t="s">
        <v>153</v>
      </c>
      <c r="C36" s="162" t="s">
        <v>154</v>
      </c>
      <c r="D36" s="162">
        <v>11000</v>
      </c>
      <c r="E36" s="162">
        <v>4</v>
      </c>
      <c r="F36" s="162">
        <f t="shared" si="1"/>
        <v>44000</v>
      </c>
      <c r="G36" s="162" t="s">
        <v>566</v>
      </c>
      <c r="H36" s="111"/>
    </row>
    <row r="37" spans="1:8">
      <c r="A37" s="64">
        <v>45321.393506944441</v>
      </c>
      <c r="B37" s="65" t="s">
        <v>479</v>
      </c>
      <c r="C37" s="65" t="s">
        <v>480</v>
      </c>
      <c r="D37" s="65">
        <v>9350</v>
      </c>
      <c r="E37" s="65">
        <v>1</v>
      </c>
      <c r="F37" s="65">
        <f t="shared" si="1"/>
        <v>9350</v>
      </c>
      <c r="G37" s="65" t="s">
        <v>34</v>
      </c>
      <c r="H37" s="111">
        <f>(F37/F120)*100+H36</f>
        <v>5194.4444444444443</v>
      </c>
    </row>
    <row r="38" spans="1:8">
      <c r="A38" s="161">
        <v>45408.460162037038</v>
      </c>
      <c r="B38" s="162" t="s">
        <v>479</v>
      </c>
      <c r="C38" s="162" t="s">
        <v>480</v>
      </c>
      <c r="D38" s="163">
        <v>9350</v>
      </c>
      <c r="E38" s="162">
        <v>1</v>
      </c>
      <c r="F38" s="163">
        <v>9350</v>
      </c>
      <c r="G38" s="162" t="s">
        <v>566</v>
      </c>
      <c r="H38" s="2"/>
    </row>
    <row r="39" spans="1:8">
      <c r="A39" s="161">
        <v>45420.382638888892</v>
      </c>
      <c r="B39" s="162" t="s">
        <v>225</v>
      </c>
      <c r="C39" s="162" t="s">
        <v>226</v>
      </c>
      <c r="D39" s="162">
        <v>8640</v>
      </c>
      <c r="E39" s="162">
        <v>1</v>
      </c>
      <c r="F39" s="162">
        <f>D39*E39</f>
        <v>8640</v>
      </c>
      <c r="G39" s="162" t="s">
        <v>485</v>
      </c>
      <c r="H39" s="2"/>
    </row>
    <row r="40" spans="1:8">
      <c r="A40" s="64">
        <v>45321.393506944441</v>
      </c>
      <c r="B40" s="65" t="s">
        <v>481</v>
      </c>
      <c r="C40" s="65" t="s">
        <v>482</v>
      </c>
      <c r="D40" s="65">
        <v>8600</v>
      </c>
      <c r="E40" s="65">
        <v>1</v>
      </c>
      <c r="F40" s="65">
        <f>D40*E40</f>
        <v>8600</v>
      </c>
      <c r="G40" s="65" t="s">
        <v>34</v>
      </c>
      <c r="H40" s="111">
        <f>(F40/F110)*100+H39</f>
        <v>358.33333333333337</v>
      </c>
    </row>
    <row r="41" spans="1:8">
      <c r="A41" s="161">
        <v>45408.460162037038</v>
      </c>
      <c r="B41" s="162" t="s">
        <v>481</v>
      </c>
      <c r="C41" s="162" t="s">
        <v>482</v>
      </c>
      <c r="D41" s="163">
        <v>8600</v>
      </c>
      <c r="E41" s="162">
        <v>1</v>
      </c>
      <c r="F41" s="163">
        <v>8600</v>
      </c>
      <c r="G41" s="162" t="s">
        <v>566</v>
      </c>
      <c r="H41" s="2"/>
    </row>
    <row r="42" spans="1:8">
      <c r="A42" s="64">
        <v>45321.393506944441</v>
      </c>
      <c r="B42" s="65" t="s">
        <v>483</v>
      </c>
      <c r="C42" s="65" t="s">
        <v>484</v>
      </c>
      <c r="D42" s="65">
        <v>7220</v>
      </c>
      <c r="E42" s="65">
        <v>1</v>
      </c>
      <c r="F42" s="65">
        <f t="shared" ref="F42:F51" si="2">D42*E42</f>
        <v>7220</v>
      </c>
      <c r="G42" s="65" t="s">
        <v>34</v>
      </c>
      <c r="H42" s="111">
        <f>(F42/F125)*100+H41</f>
        <v>5157.1428571428569</v>
      </c>
    </row>
    <row r="43" spans="1:8">
      <c r="A43" s="64">
        <v>45321.393506944441</v>
      </c>
      <c r="B43" s="65" t="s">
        <v>109</v>
      </c>
      <c r="C43" s="65" t="s">
        <v>110</v>
      </c>
      <c r="D43" s="65">
        <v>7020</v>
      </c>
      <c r="E43" s="65">
        <v>1</v>
      </c>
      <c r="F43" s="65">
        <f t="shared" si="2"/>
        <v>7020</v>
      </c>
      <c r="G43" s="65" t="s">
        <v>34</v>
      </c>
      <c r="H43" s="111">
        <f>(F43/F126)*100+H42</f>
        <v>6034.6428571428569</v>
      </c>
    </row>
    <row r="44" spans="1:8">
      <c r="A44" s="64">
        <v>45308.731076388889</v>
      </c>
      <c r="B44" s="65" t="s">
        <v>305</v>
      </c>
      <c r="C44" s="65" t="s">
        <v>306</v>
      </c>
      <c r="D44" s="65">
        <v>6897</v>
      </c>
      <c r="E44" s="65">
        <v>1</v>
      </c>
      <c r="F44" s="65">
        <f t="shared" si="2"/>
        <v>6897</v>
      </c>
      <c r="G44" s="65" t="s">
        <v>485</v>
      </c>
      <c r="H44" s="111">
        <f>(F44/F117)*100+H43</f>
        <v>6169.8781512605037</v>
      </c>
    </row>
    <row r="45" spans="1:8">
      <c r="A45" s="64">
        <v>45379.704328703701</v>
      </c>
      <c r="B45" s="65" t="s">
        <v>57</v>
      </c>
      <c r="C45" s="65" t="s">
        <v>58</v>
      </c>
      <c r="D45" s="65">
        <v>6540</v>
      </c>
      <c r="E45" s="65">
        <v>3</v>
      </c>
      <c r="F45" s="65">
        <f t="shared" si="2"/>
        <v>19620</v>
      </c>
      <c r="G45" s="65" t="s">
        <v>149</v>
      </c>
      <c r="H45" s="111">
        <f>(F45/F128)*100+H44</f>
        <v>6171.8140590947141</v>
      </c>
    </row>
    <row r="46" spans="1:8">
      <c r="A46" s="64">
        <v>45316.442789351851</v>
      </c>
      <c r="B46" s="65" t="s">
        <v>107</v>
      </c>
      <c r="C46" s="65" t="s">
        <v>108</v>
      </c>
      <c r="D46" s="65">
        <v>6200</v>
      </c>
      <c r="E46" s="65">
        <v>1</v>
      </c>
      <c r="F46" s="65">
        <f t="shared" si="2"/>
        <v>6200</v>
      </c>
      <c r="G46" s="65" t="s">
        <v>165</v>
      </c>
      <c r="H46" s="111">
        <f>(F46/F127)*100+H45</f>
        <v>7364.1217514024065</v>
      </c>
    </row>
    <row r="47" spans="1:8">
      <c r="A47" s="161">
        <v>45421.658854166664</v>
      </c>
      <c r="B47" s="162" t="s">
        <v>107</v>
      </c>
      <c r="C47" s="162" t="s">
        <v>108</v>
      </c>
      <c r="D47" s="162">
        <v>6200</v>
      </c>
      <c r="E47" s="162">
        <v>1</v>
      </c>
      <c r="F47" s="162">
        <f t="shared" si="2"/>
        <v>6200</v>
      </c>
      <c r="G47" s="162" t="s">
        <v>566</v>
      </c>
      <c r="H47" s="2"/>
    </row>
    <row r="48" spans="1:8">
      <c r="A48" s="64">
        <v>45322.383483796293</v>
      </c>
      <c r="B48" s="65" t="s">
        <v>490</v>
      </c>
      <c r="C48" s="65" t="s">
        <v>491</v>
      </c>
      <c r="D48" s="65">
        <v>5500</v>
      </c>
      <c r="E48" s="65">
        <v>1</v>
      </c>
      <c r="F48" s="65">
        <f t="shared" si="2"/>
        <v>5500</v>
      </c>
      <c r="G48" s="65" t="s">
        <v>492</v>
      </c>
      <c r="H48" s="111" t="e">
        <f>(F48/F131)*100+H47</f>
        <v>#DIV/0!</v>
      </c>
    </row>
    <row r="49" spans="1:8">
      <c r="A49" s="161">
        <v>45443.639097222222</v>
      </c>
      <c r="B49" s="162" t="s">
        <v>578</v>
      </c>
      <c r="C49" s="162" t="s">
        <v>579</v>
      </c>
      <c r="D49" s="162">
        <v>5400</v>
      </c>
      <c r="E49" s="162">
        <v>2</v>
      </c>
      <c r="F49" s="162">
        <f t="shared" si="2"/>
        <v>10800</v>
      </c>
      <c r="G49" s="162" t="s">
        <v>210</v>
      </c>
      <c r="H49" s="2"/>
    </row>
    <row r="50" spans="1:8">
      <c r="A50" s="64">
        <v>45301.720381944448</v>
      </c>
      <c r="B50" s="65" t="s">
        <v>493</v>
      </c>
      <c r="C50" s="65" t="s">
        <v>494</v>
      </c>
      <c r="D50" s="65">
        <v>5040</v>
      </c>
      <c r="E50" s="65">
        <v>1</v>
      </c>
      <c r="F50" s="65">
        <f t="shared" si="2"/>
        <v>5040</v>
      </c>
      <c r="G50" s="65" t="s">
        <v>471</v>
      </c>
      <c r="H50" s="111" t="e">
        <f>(F50/F133)*100+H49</f>
        <v>#DIV/0!</v>
      </c>
    </row>
    <row r="51" spans="1:8">
      <c r="A51" s="64">
        <v>45351.407719907409</v>
      </c>
      <c r="B51" s="65" t="s">
        <v>510</v>
      </c>
      <c r="C51" s="65" t="s">
        <v>511</v>
      </c>
      <c r="D51" s="65">
        <v>4500</v>
      </c>
      <c r="E51" s="65">
        <v>1</v>
      </c>
      <c r="F51" s="65">
        <f t="shared" si="2"/>
        <v>4500</v>
      </c>
      <c r="G51" s="65" t="s">
        <v>34</v>
      </c>
      <c r="H51" s="111" t="e">
        <f>(F51/F134)*100+H50</f>
        <v>#DIV/0!</v>
      </c>
    </row>
    <row r="52" spans="1:8">
      <c r="A52" s="161">
        <v>45446.553912037038</v>
      </c>
      <c r="B52" s="162" t="s">
        <v>510</v>
      </c>
      <c r="C52" s="162" t="s">
        <v>511</v>
      </c>
      <c r="D52" s="162">
        <v>4500</v>
      </c>
      <c r="E52" s="162">
        <v>2</v>
      </c>
      <c r="F52" s="162">
        <v>4500</v>
      </c>
      <c r="G52" s="162" t="s">
        <v>566</v>
      </c>
      <c r="H52" s="2"/>
    </row>
    <row r="53" spans="1:8">
      <c r="A53" s="64">
        <v>45351.407719907409</v>
      </c>
      <c r="B53" s="65" t="s">
        <v>512</v>
      </c>
      <c r="C53" s="65" t="s">
        <v>513</v>
      </c>
      <c r="D53" s="65">
        <v>4000</v>
      </c>
      <c r="E53" s="65">
        <v>1</v>
      </c>
      <c r="F53" s="65">
        <f>D53*E53</f>
        <v>4000</v>
      </c>
      <c r="G53" s="65" t="s">
        <v>34</v>
      </c>
      <c r="H53" s="111" t="e">
        <f>(F53/F136)*100+H52</f>
        <v>#DIV/0!</v>
      </c>
    </row>
    <row r="54" spans="1:8">
      <c r="A54" s="161">
        <v>45464.417199074072</v>
      </c>
      <c r="B54" s="162" t="s">
        <v>512</v>
      </c>
      <c r="C54" s="162" t="s">
        <v>513</v>
      </c>
      <c r="D54" s="162">
        <v>4000</v>
      </c>
      <c r="E54" s="162">
        <v>1</v>
      </c>
      <c r="F54" s="162">
        <v>4000</v>
      </c>
      <c r="G54" s="162" t="s">
        <v>34</v>
      </c>
      <c r="H54" s="2"/>
    </row>
    <row r="55" spans="1:8">
      <c r="A55" s="64">
        <v>45351.407719907409</v>
      </c>
      <c r="B55" s="65" t="s">
        <v>514</v>
      </c>
      <c r="C55" s="65" t="s">
        <v>515</v>
      </c>
      <c r="D55" s="65">
        <v>4000</v>
      </c>
      <c r="E55" s="65">
        <v>1</v>
      </c>
      <c r="F55" s="65">
        <f>D55*E55</f>
        <v>4000</v>
      </c>
      <c r="G55" s="65" t="s">
        <v>34</v>
      </c>
      <c r="H55" s="111" t="e">
        <f>(F55/F138)*100+H54</f>
        <v>#DIV/0!</v>
      </c>
    </row>
    <row r="56" spans="1:8">
      <c r="A56" s="161">
        <v>45464.417199074072</v>
      </c>
      <c r="B56" s="162" t="s">
        <v>514</v>
      </c>
      <c r="C56" s="162" t="s">
        <v>515</v>
      </c>
      <c r="D56" s="162">
        <v>4000</v>
      </c>
      <c r="E56" s="162">
        <v>1</v>
      </c>
      <c r="F56" s="162">
        <v>4000</v>
      </c>
      <c r="G56" s="162" t="s">
        <v>34</v>
      </c>
      <c r="H56" s="2"/>
    </row>
    <row r="57" spans="1:8">
      <c r="A57" s="64">
        <v>45379.704328703701</v>
      </c>
      <c r="B57" s="65" t="s">
        <v>557</v>
      </c>
      <c r="C57" s="65" t="s">
        <v>558</v>
      </c>
      <c r="D57" s="65">
        <v>3801</v>
      </c>
      <c r="E57" s="65">
        <v>1</v>
      </c>
      <c r="F57" s="65">
        <f t="shared" ref="F57:F64" si="3">D57*E57</f>
        <v>3801</v>
      </c>
      <c r="G57" s="65" t="s">
        <v>149</v>
      </c>
      <c r="H57" s="111" t="e">
        <f>(F57/F140)*100+H56</f>
        <v>#DIV/0!</v>
      </c>
    </row>
    <row r="58" spans="1:8">
      <c r="A58" s="161">
        <v>45426.580462962964</v>
      </c>
      <c r="B58" s="162" t="s">
        <v>557</v>
      </c>
      <c r="C58" s="162" t="s">
        <v>558</v>
      </c>
      <c r="D58" s="162">
        <v>3801</v>
      </c>
      <c r="E58" s="162">
        <v>1</v>
      </c>
      <c r="F58" s="162">
        <f t="shared" si="3"/>
        <v>3801</v>
      </c>
      <c r="G58" s="162" t="s">
        <v>581</v>
      </c>
      <c r="H58" s="2"/>
    </row>
    <row r="59" spans="1:8">
      <c r="A59" s="64">
        <v>45344.37804398148</v>
      </c>
      <c r="B59" s="65" t="s">
        <v>447</v>
      </c>
      <c r="C59" s="65" t="s">
        <v>448</v>
      </c>
      <c r="D59" s="65">
        <v>3800</v>
      </c>
      <c r="E59" s="65">
        <v>3</v>
      </c>
      <c r="F59" s="65">
        <f t="shared" si="3"/>
        <v>11400</v>
      </c>
      <c r="G59" s="65" t="s">
        <v>507</v>
      </c>
      <c r="H59" s="111" t="e">
        <f>(F59/F142)*100+H58</f>
        <v>#DIV/0!</v>
      </c>
    </row>
    <row r="60" spans="1:8">
      <c r="A60" s="64">
        <v>45363.594363425924</v>
      </c>
      <c r="B60" s="65" t="s">
        <v>420</v>
      </c>
      <c r="C60" s="65" t="s">
        <v>421</v>
      </c>
      <c r="D60" s="65">
        <v>3515</v>
      </c>
      <c r="E60" s="65">
        <v>15</v>
      </c>
      <c r="F60" s="65">
        <f t="shared" si="3"/>
        <v>52725</v>
      </c>
      <c r="G60" s="65" t="s">
        <v>547</v>
      </c>
      <c r="H60" s="111" t="e">
        <f>(F60/F134)*100+H59</f>
        <v>#DIV/0!</v>
      </c>
    </row>
    <row r="61" spans="1:8">
      <c r="A61" s="161">
        <v>45443.639305555553</v>
      </c>
      <c r="B61" s="162" t="s">
        <v>488</v>
      </c>
      <c r="C61" s="162" t="s">
        <v>489</v>
      </c>
      <c r="D61" s="162">
        <v>3400</v>
      </c>
      <c r="E61" s="162">
        <v>2</v>
      </c>
      <c r="F61" s="162">
        <f t="shared" si="3"/>
        <v>6800</v>
      </c>
      <c r="G61" s="162" t="s">
        <v>556</v>
      </c>
      <c r="H61" s="2"/>
    </row>
    <row r="62" spans="1:8">
      <c r="A62" s="64">
        <v>45349.408900462964</v>
      </c>
      <c r="B62" s="65" t="s">
        <v>503</v>
      </c>
      <c r="C62" s="65" t="s">
        <v>504</v>
      </c>
      <c r="D62" s="65">
        <v>3326.5</v>
      </c>
      <c r="E62" s="65">
        <v>10</v>
      </c>
      <c r="F62" s="65">
        <f t="shared" si="3"/>
        <v>33265</v>
      </c>
      <c r="G62" s="65" t="s">
        <v>213</v>
      </c>
      <c r="H62" s="111" t="e">
        <f>(F62/F145)*100+H61</f>
        <v>#DIV/0!</v>
      </c>
    </row>
    <row r="63" spans="1:8">
      <c r="A63" s="64">
        <v>45301.720381944448</v>
      </c>
      <c r="B63" s="65" t="s">
        <v>486</v>
      </c>
      <c r="C63" s="65" t="s">
        <v>487</v>
      </c>
      <c r="D63" s="65">
        <v>3240</v>
      </c>
      <c r="E63" s="65">
        <v>2</v>
      </c>
      <c r="F63" s="65">
        <f t="shared" si="3"/>
        <v>6480</v>
      </c>
      <c r="G63" s="65" t="s">
        <v>471</v>
      </c>
      <c r="H63" s="111" t="e">
        <f>(F63/F138)*100+H62</f>
        <v>#DIV/0!</v>
      </c>
    </row>
    <row r="64" spans="1:8">
      <c r="A64" s="64">
        <v>45321.393506944441</v>
      </c>
      <c r="B64" s="65" t="s">
        <v>488</v>
      </c>
      <c r="C64" s="65" t="s">
        <v>489</v>
      </c>
      <c r="D64" s="65">
        <v>3000</v>
      </c>
      <c r="E64" s="65">
        <v>2</v>
      </c>
      <c r="F64" s="65">
        <f t="shared" si="3"/>
        <v>6000</v>
      </c>
      <c r="G64" s="65" t="s">
        <v>34</v>
      </c>
      <c r="H64" s="111" t="e">
        <f>(F64/F147)*100+H63</f>
        <v>#DIV/0!</v>
      </c>
    </row>
    <row r="65" spans="1:8">
      <c r="A65" s="161">
        <v>45392.708229166667</v>
      </c>
      <c r="B65" s="162" t="s">
        <v>201</v>
      </c>
      <c r="C65" s="162" t="s">
        <v>202</v>
      </c>
      <c r="D65" s="163">
        <v>2968</v>
      </c>
      <c r="E65" s="162">
        <v>2</v>
      </c>
      <c r="F65" s="163">
        <v>5936</v>
      </c>
      <c r="G65" s="162" t="s">
        <v>254</v>
      </c>
      <c r="H65" s="2"/>
    </row>
    <row r="66" spans="1:8">
      <c r="A66" s="64">
        <v>45321.393506944441</v>
      </c>
      <c r="B66" s="65" t="s">
        <v>71</v>
      </c>
      <c r="C66" s="65" t="s">
        <v>72</v>
      </c>
      <c r="D66" s="65">
        <v>2500</v>
      </c>
      <c r="E66" s="65">
        <v>2</v>
      </c>
      <c r="F66" s="65">
        <f>D66*E66</f>
        <v>5000</v>
      </c>
      <c r="G66" s="65" t="s">
        <v>34</v>
      </c>
      <c r="H66" s="111" t="e">
        <f>(F66/F149)*100+H65</f>
        <v>#DIV/0!</v>
      </c>
    </row>
    <row r="67" spans="1:8">
      <c r="A67" s="161">
        <v>45443.638842592591</v>
      </c>
      <c r="B67" s="162" t="s">
        <v>71</v>
      </c>
      <c r="C67" s="162" t="s">
        <v>72</v>
      </c>
      <c r="D67" s="162">
        <v>2500</v>
      </c>
      <c r="E67" s="162">
        <v>5</v>
      </c>
      <c r="F67" s="162">
        <f>D67*E67</f>
        <v>12500</v>
      </c>
      <c r="G67" s="162" t="s">
        <v>575</v>
      </c>
      <c r="H67" s="2"/>
    </row>
    <row r="68" spans="1:8">
      <c r="A68" s="64">
        <v>45351.407719907409</v>
      </c>
      <c r="B68" s="65" t="s">
        <v>508</v>
      </c>
      <c r="C68" s="65" t="s">
        <v>509</v>
      </c>
      <c r="D68" s="65">
        <v>2500</v>
      </c>
      <c r="E68" s="65">
        <v>2</v>
      </c>
      <c r="F68" s="65">
        <f>D68*E68</f>
        <v>5000</v>
      </c>
      <c r="G68" s="65" t="s">
        <v>34</v>
      </c>
      <c r="H68" s="111" t="e">
        <f>(F68/F147)*100+H67</f>
        <v>#DIV/0!</v>
      </c>
    </row>
    <row r="69" spans="1:8">
      <c r="A69" s="161">
        <v>45401</v>
      </c>
      <c r="B69" s="162" t="s">
        <v>568</v>
      </c>
      <c r="C69" s="162" t="s">
        <v>569</v>
      </c>
      <c r="D69" s="163">
        <v>2198</v>
      </c>
      <c r="E69" s="162">
        <v>2</v>
      </c>
      <c r="F69" s="163">
        <v>4396</v>
      </c>
      <c r="G69" s="162" t="s">
        <v>48</v>
      </c>
      <c r="H69" s="2"/>
    </row>
    <row r="70" spans="1:8">
      <c r="A70" s="161">
        <v>45419.383101851854</v>
      </c>
      <c r="B70" s="162" t="s">
        <v>75</v>
      </c>
      <c r="C70" s="162" t="s">
        <v>76</v>
      </c>
      <c r="D70" s="162">
        <v>2100</v>
      </c>
      <c r="E70" s="162">
        <v>5</v>
      </c>
      <c r="F70" s="162">
        <f>D70*E70</f>
        <v>10500</v>
      </c>
      <c r="G70" s="162" t="s">
        <v>530</v>
      </c>
      <c r="H70" s="2"/>
    </row>
    <row r="71" spans="1:8">
      <c r="A71" s="64">
        <v>45321.393506944441</v>
      </c>
      <c r="B71" s="65" t="s">
        <v>144</v>
      </c>
      <c r="C71" s="65" t="s">
        <v>145</v>
      </c>
      <c r="D71" s="65">
        <v>2000</v>
      </c>
      <c r="E71" s="65">
        <v>2</v>
      </c>
      <c r="F71" s="65">
        <f>D71*E71</f>
        <v>4000</v>
      </c>
      <c r="G71" s="65" t="s">
        <v>34</v>
      </c>
      <c r="H71" s="111" t="e">
        <f>(F71/F154)*100+H70</f>
        <v>#DIV/0!</v>
      </c>
    </row>
    <row r="72" spans="1:8">
      <c r="A72" s="64">
        <v>45351.407719907409</v>
      </c>
      <c r="B72" s="65" t="s">
        <v>516</v>
      </c>
      <c r="C72" s="65" t="s">
        <v>517</v>
      </c>
      <c r="D72" s="65">
        <v>1950</v>
      </c>
      <c r="E72" s="65">
        <v>2</v>
      </c>
      <c r="F72" s="65">
        <f>D72*E72</f>
        <v>3900</v>
      </c>
      <c r="G72" s="65" t="s">
        <v>34</v>
      </c>
      <c r="H72" s="111" t="e">
        <f>(F72/F155)*100+H71</f>
        <v>#DIV/0!</v>
      </c>
    </row>
    <row r="73" spans="1:8">
      <c r="A73" s="64">
        <v>45321.393506944441</v>
      </c>
      <c r="B73" s="65" t="s">
        <v>90</v>
      </c>
      <c r="C73" s="65" t="s">
        <v>91</v>
      </c>
      <c r="D73" s="65">
        <v>1878</v>
      </c>
      <c r="E73" s="65">
        <v>2</v>
      </c>
      <c r="F73" s="65">
        <f>D73*E73</f>
        <v>3756</v>
      </c>
      <c r="G73" s="65" t="s">
        <v>34</v>
      </c>
      <c r="H73" s="111" t="e">
        <f>(F73/F156)*100+H72</f>
        <v>#DIV/0!</v>
      </c>
    </row>
    <row r="74" spans="1:8">
      <c r="A74" s="64">
        <v>45344.37804398148</v>
      </c>
      <c r="B74" s="65" t="s">
        <v>531</v>
      </c>
      <c r="C74" s="65" t="s">
        <v>532</v>
      </c>
      <c r="D74" s="65">
        <v>1700</v>
      </c>
      <c r="E74" s="65">
        <v>1</v>
      </c>
      <c r="F74" s="65">
        <f>D74*E74</f>
        <v>1700</v>
      </c>
      <c r="G74" s="65" t="s">
        <v>34</v>
      </c>
      <c r="H74" s="111" t="e">
        <f>(F74/F157)*100+H73</f>
        <v>#DIV/0!</v>
      </c>
    </row>
    <row r="75" spans="1:8">
      <c r="A75" s="161">
        <v>45446.553912037038</v>
      </c>
      <c r="B75" s="162" t="s">
        <v>531</v>
      </c>
      <c r="C75" s="162" t="s">
        <v>532</v>
      </c>
      <c r="D75" s="162">
        <v>1700</v>
      </c>
      <c r="E75" s="162">
        <v>1</v>
      </c>
      <c r="F75" s="162">
        <v>1700</v>
      </c>
      <c r="G75" s="162" t="s">
        <v>566</v>
      </c>
      <c r="H75" s="2"/>
    </row>
    <row r="76" spans="1:8">
      <c r="A76" s="64">
        <v>45323.578680555554</v>
      </c>
      <c r="B76" s="65" t="s">
        <v>518</v>
      </c>
      <c r="C76" s="65" t="s">
        <v>519</v>
      </c>
      <c r="D76" s="65">
        <v>1445</v>
      </c>
      <c r="E76" s="65">
        <v>2</v>
      </c>
      <c r="F76" s="65">
        <f>D76*E76</f>
        <v>2890</v>
      </c>
      <c r="G76" s="65" t="s">
        <v>520</v>
      </c>
      <c r="H76" s="111" t="e">
        <f>(F76/F143)*100+H75</f>
        <v>#DIV/0!</v>
      </c>
    </row>
    <row r="77" spans="1:8">
      <c r="A77" s="64">
        <v>45344.37804398148</v>
      </c>
      <c r="B77" s="65" t="s">
        <v>521</v>
      </c>
      <c r="C77" s="65" t="s">
        <v>522</v>
      </c>
      <c r="D77" s="65">
        <v>1400</v>
      </c>
      <c r="E77" s="65">
        <v>2</v>
      </c>
      <c r="F77" s="65">
        <f>D77*E77</f>
        <v>2800</v>
      </c>
      <c r="G77" s="65" t="s">
        <v>102</v>
      </c>
      <c r="H77" s="111" t="e">
        <f>(F77/F160)*100+H76</f>
        <v>#DIV/0!</v>
      </c>
    </row>
    <row r="78" spans="1:8">
      <c r="A78" s="64">
        <v>45363.436631944445</v>
      </c>
      <c r="B78" s="65" t="s">
        <v>134</v>
      </c>
      <c r="C78" s="65" t="s">
        <v>135</v>
      </c>
      <c r="D78" s="65">
        <v>1314</v>
      </c>
      <c r="E78" s="65">
        <v>1</v>
      </c>
      <c r="F78" s="65">
        <f>D78*E78</f>
        <v>1314</v>
      </c>
      <c r="G78" s="65" t="s">
        <v>165</v>
      </c>
      <c r="H78" s="111" t="e">
        <f>(F78/F161)*100+H77</f>
        <v>#DIV/0!</v>
      </c>
    </row>
    <row r="79" spans="1:8">
      <c r="A79" s="161">
        <v>45470.36954861111</v>
      </c>
      <c r="B79" s="162" t="s">
        <v>134</v>
      </c>
      <c r="C79" s="162" t="s">
        <v>135</v>
      </c>
      <c r="D79" s="162">
        <v>1290</v>
      </c>
      <c r="E79" s="162">
        <v>5</v>
      </c>
      <c r="F79" s="162">
        <v>1290</v>
      </c>
      <c r="G79" s="162" t="s">
        <v>605</v>
      </c>
      <c r="H79" s="2"/>
    </row>
    <row r="80" spans="1:8">
      <c r="A80" s="161">
        <v>45411.458449074074</v>
      </c>
      <c r="B80" s="162" t="s">
        <v>518</v>
      </c>
      <c r="C80" s="162" t="s">
        <v>519</v>
      </c>
      <c r="D80" s="163">
        <v>1200</v>
      </c>
      <c r="E80" s="162">
        <v>2</v>
      </c>
      <c r="F80" s="163">
        <v>2400</v>
      </c>
      <c r="G80" s="162" t="s">
        <v>387</v>
      </c>
      <c r="H80" s="2"/>
    </row>
    <row r="81" spans="1:8">
      <c r="A81" s="64">
        <v>45351.407719907409</v>
      </c>
      <c r="B81" s="65" t="s">
        <v>528</v>
      </c>
      <c r="C81" s="65" t="s">
        <v>529</v>
      </c>
      <c r="D81" s="65">
        <v>1095</v>
      </c>
      <c r="E81" s="65">
        <v>2</v>
      </c>
      <c r="F81" s="65">
        <f t="shared" ref="F81:F87" si="4">D81*E81</f>
        <v>2190</v>
      </c>
      <c r="G81" s="65" t="s">
        <v>527</v>
      </c>
      <c r="H81" s="111" t="e">
        <f>(F81/F164)*100+H80</f>
        <v>#DIV/0!</v>
      </c>
    </row>
    <row r="82" spans="1:8">
      <c r="A82" s="161">
        <v>45426.580208333333</v>
      </c>
      <c r="B82" s="162" t="s">
        <v>584</v>
      </c>
      <c r="C82" s="162" t="s">
        <v>585</v>
      </c>
      <c r="D82" s="162">
        <v>1000</v>
      </c>
      <c r="E82" s="162">
        <v>2</v>
      </c>
      <c r="F82" s="167">
        <f t="shared" si="4"/>
        <v>2000</v>
      </c>
      <c r="G82" s="162" t="s">
        <v>583</v>
      </c>
      <c r="H82" s="2"/>
    </row>
    <row r="83" spans="1:8">
      <c r="A83" s="161">
        <v>45426.580775462964</v>
      </c>
      <c r="B83" s="162" t="s">
        <v>111</v>
      </c>
      <c r="C83" s="162" t="s">
        <v>112</v>
      </c>
      <c r="D83" s="162">
        <v>994.4</v>
      </c>
      <c r="E83" s="162">
        <v>20</v>
      </c>
      <c r="F83" s="162">
        <f t="shared" si="4"/>
        <v>19888</v>
      </c>
      <c r="G83" s="162" t="s">
        <v>572</v>
      </c>
      <c r="H83" s="2"/>
    </row>
    <row r="84" spans="1:8">
      <c r="A84" s="64">
        <v>45344.37804398148</v>
      </c>
      <c r="B84" s="65" t="s">
        <v>111</v>
      </c>
      <c r="C84" s="65" t="s">
        <v>112</v>
      </c>
      <c r="D84" s="65">
        <v>930.7</v>
      </c>
      <c r="E84" s="65">
        <v>10</v>
      </c>
      <c r="F84" s="65">
        <f t="shared" si="4"/>
        <v>9307</v>
      </c>
      <c r="G84" s="65" t="s">
        <v>96</v>
      </c>
      <c r="H84" s="111" t="e">
        <f>(F84/F156)*100+H83</f>
        <v>#DIV/0!</v>
      </c>
    </row>
    <row r="85" spans="1:8">
      <c r="A85" s="64">
        <v>45373.630983796298</v>
      </c>
      <c r="B85" s="65" t="s">
        <v>553</v>
      </c>
      <c r="C85" s="65" t="s">
        <v>554</v>
      </c>
      <c r="D85" s="65">
        <v>930</v>
      </c>
      <c r="E85" s="65">
        <v>4</v>
      </c>
      <c r="F85" s="65">
        <f t="shared" si="4"/>
        <v>3720</v>
      </c>
      <c r="G85" s="65" t="s">
        <v>555</v>
      </c>
      <c r="H85" s="111" t="e">
        <f>(F85/F168)*100+H84</f>
        <v>#DIV/0!</v>
      </c>
    </row>
    <row r="86" spans="1:8">
      <c r="A86" s="64">
        <v>45344.37804398148</v>
      </c>
      <c r="B86" s="65" t="s">
        <v>523</v>
      </c>
      <c r="C86" s="65" t="s">
        <v>524</v>
      </c>
      <c r="D86" s="65">
        <v>850</v>
      </c>
      <c r="E86" s="65">
        <v>3</v>
      </c>
      <c r="F86" s="65">
        <f t="shared" si="4"/>
        <v>2550</v>
      </c>
      <c r="G86" s="65" t="s">
        <v>102</v>
      </c>
      <c r="H86" s="166" t="e">
        <f>(F86/F169)*100+H85</f>
        <v>#DIV/0!</v>
      </c>
    </row>
    <row r="87" spans="1:8">
      <c r="A87" s="64">
        <v>45351.407719907409</v>
      </c>
      <c r="B87" s="65" t="s">
        <v>525</v>
      </c>
      <c r="C87" s="65" t="s">
        <v>526</v>
      </c>
      <c r="D87" s="65">
        <v>785</v>
      </c>
      <c r="E87" s="65">
        <v>3</v>
      </c>
      <c r="F87" s="65">
        <f t="shared" si="4"/>
        <v>2355</v>
      </c>
      <c r="G87" s="65" t="s">
        <v>527</v>
      </c>
      <c r="H87" s="166" t="e">
        <f>(F87/F170)*100+H86</f>
        <v>#DIV/0!</v>
      </c>
    </row>
    <row r="88" spans="1:8">
      <c r="A88" s="161">
        <v>45470.366203703707</v>
      </c>
      <c r="B88" s="162" t="s">
        <v>606</v>
      </c>
      <c r="C88" s="162" t="s">
        <v>607</v>
      </c>
      <c r="D88" s="162">
        <v>679.33333333333303</v>
      </c>
      <c r="E88" s="162">
        <v>3</v>
      </c>
      <c r="F88" s="162">
        <v>2038</v>
      </c>
      <c r="G88" s="162" t="s">
        <v>608</v>
      </c>
    </row>
    <row r="89" spans="1:8">
      <c r="A89" s="64">
        <v>45379.704328703701</v>
      </c>
      <c r="B89" s="65" t="s">
        <v>218</v>
      </c>
      <c r="C89" s="65" t="s">
        <v>219</v>
      </c>
      <c r="D89" s="65">
        <v>670</v>
      </c>
      <c r="E89" s="65">
        <v>7</v>
      </c>
      <c r="F89" s="65">
        <f>D89*E89</f>
        <v>4690</v>
      </c>
      <c r="G89" s="65" t="s">
        <v>149</v>
      </c>
      <c r="H89" s="166" t="e">
        <f>(F89/F166)*100+H88</f>
        <v>#DIV/0!</v>
      </c>
    </row>
    <row r="90" spans="1:8">
      <c r="A90" s="64">
        <v>45349.408009259256</v>
      </c>
      <c r="B90" s="65" t="s">
        <v>198</v>
      </c>
      <c r="C90" s="65" t="s">
        <v>199</v>
      </c>
      <c r="D90" s="65">
        <v>600</v>
      </c>
      <c r="E90" s="65">
        <v>2</v>
      </c>
      <c r="F90" s="65">
        <f>D90*E90</f>
        <v>1200</v>
      </c>
      <c r="G90" s="65" t="s">
        <v>34</v>
      </c>
      <c r="H90" s="166" t="e">
        <f>(F90/F166)*100+H89</f>
        <v>#DIV/0!</v>
      </c>
    </row>
    <row r="91" spans="1:8">
      <c r="A91" s="161">
        <v>45426.580208333333</v>
      </c>
      <c r="B91" s="162" t="s">
        <v>198</v>
      </c>
      <c r="C91" s="162" t="s">
        <v>199</v>
      </c>
      <c r="D91" s="162">
        <v>600</v>
      </c>
      <c r="E91" s="162">
        <v>4</v>
      </c>
      <c r="F91" s="162">
        <f>D91*E91</f>
        <v>2400</v>
      </c>
      <c r="G91" s="162" t="s">
        <v>583</v>
      </c>
    </row>
    <row r="92" spans="1:8">
      <c r="A92" s="161">
        <v>45392.707673611112</v>
      </c>
      <c r="B92" s="162" t="s">
        <v>87</v>
      </c>
      <c r="C92" s="162" t="s">
        <v>88</v>
      </c>
      <c r="D92" s="163">
        <v>483.8</v>
      </c>
      <c r="E92" s="162">
        <v>5</v>
      </c>
      <c r="F92" s="163">
        <v>2419</v>
      </c>
      <c r="G92" s="162" t="s">
        <v>485</v>
      </c>
    </row>
    <row r="93" spans="1:8">
      <c r="A93" s="64">
        <v>45351.407719907409</v>
      </c>
      <c r="B93" s="65" t="s">
        <v>533</v>
      </c>
      <c r="C93" s="65" t="s">
        <v>534</v>
      </c>
      <c r="D93" s="65">
        <v>480</v>
      </c>
      <c r="E93" s="65">
        <v>2</v>
      </c>
      <c r="F93" s="65">
        <f t="shared" ref="F93:F100" si="5">D93*E93</f>
        <v>960</v>
      </c>
      <c r="G93" s="65" t="s">
        <v>527</v>
      </c>
      <c r="H93" s="166" t="e">
        <f>(F93/F176)*100+H92</f>
        <v>#DIV/0!</v>
      </c>
    </row>
    <row r="94" spans="1:8">
      <c r="A94" s="64">
        <v>45351.407719907409</v>
      </c>
      <c r="B94" s="65" t="s">
        <v>535</v>
      </c>
      <c r="C94" s="65" t="s">
        <v>536</v>
      </c>
      <c r="D94" s="65">
        <v>440</v>
      </c>
      <c r="E94" s="65">
        <v>2</v>
      </c>
      <c r="F94" s="65">
        <f t="shared" si="5"/>
        <v>880</v>
      </c>
      <c r="G94" s="65" t="s">
        <v>527</v>
      </c>
      <c r="H94" s="166" t="e">
        <f>(F94/F162)*100+H93</f>
        <v>#DIV/0!</v>
      </c>
    </row>
    <row r="95" spans="1:8">
      <c r="A95" s="161">
        <v>45420.374699074076</v>
      </c>
      <c r="B95" s="162" t="s">
        <v>103</v>
      </c>
      <c r="C95" s="162" t="s">
        <v>104</v>
      </c>
      <c r="D95" s="162">
        <v>329.2</v>
      </c>
      <c r="E95" s="162">
        <v>8</v>
      </c>
      <c r="F95" s="162">
        <f t="shared" si="5"/>
        <v>2633.6</v>
      </c>
      <c r="G95" s="162" t="s">
        <v>586</v>
      </c>
    </row>
    <row r="96" spans="1:8">
      <c r="A96" s="64">
        <v>45344.37804398148</v>
      </c>
      <c r="B96" s="65" t="s">
        <v>103</v>
      </c>
      <c r="C96" s="65" t="s">
        <v>104</v>
      </c>
      <c r="D96" s="65">
        <v>326</v>
      </c>
      <c r="E96" s="65">
        <v>2</v>
      </c>
      <c r="F96" s="65">
        <f t="shared" si="5"/>
        <v>652</v>
      </c>
      <c r="G96" s="65" t="s">
        <v>102</v>
      </c>
      <c r="H96" s="166" t="e">
        <f>(F96/F179)*100+H95</f>
        <v>#DIV/0!</v>
      </c>
    </row>
    <row r="97" spans="1:8">
      <c r="A97" s="64">
        <v>45322.558564814812</v>
      </c>
      <c r="B97" s="65" t="s">
        <v>211</v>
      </c>
      <c r="C97" s="65" t="s">
        <v>212</v>
      </c>
      <c r="D97" s="65">
        <v>300</v>
      </c>
      <c r="E97" s="65">
        <v>5</v>
      </c>
      <c r="F97" s="65">
        <f t="shared" si="5"/>
        <v>1500</v>
      </c>
      <c r="G97" s="65" t="s">
        <v>495</v>
      </c>
      <c r="H97" s="166" t="e">
        <f>(F97/F180)*100+H96</f>
        <v>#DIV/0!</v>
      </c>
    </row>
    <row r="98" spans="1:8">
      <c r="A98" s="64">
        <v>45351.407719907409</v>
      </c>
      <c r="B98" s="65" t="s">
        <v>539</v>
      </c>
      <c r="C98" s="65" t="s">
        <v>540</v>
      </c>
      <c r="D98" s="65">
        <v>260</v>
      </c>
      <c r="E98" s="65">
        <v>2</v>
      </c>
      <c r="F98" s="65">
        <f t="shared" si="5"/>
        <v>520</v>
      </c>
      <c r="G98" s="65" t="s">
        <v>190</v>
      </c>
      <c r="H98" s="166" t="e">
        <f>(F98/F181)*100+H97</f>
        <v>#DIV/0!</v>
      </c>
    </row>
    <row r="99" spans="1:8">
      <c r="A99" s="64">
        <v>45344.37804398148</v>
      </c>
      <c r="B99" s="65" t="s">
        <v>173</v>
      </c>
      <c r="C99" s="65" t="s">
        <v>174</v>
      </c>
      <c r="D99" s="65">
        <v>205.9</v>
      </c>
      <c r="E99" s="65">
        <v>10</v>
      </c>
      <c r="F99" s="65">
        <f t="shared" si="5"/>
        <v>2059</v>
      </c>
      <c r="G99" s="65" t="s">
        <v>530</v>
      </c>
      <c r="H99" s="166" t="e">
        <f>(F99/F182)*100+H98</f>
        <v>#DIV/0!</v>
      </c>
    </row>
    <row r="100" spans="1:8">
      <c r="A100" s="64">
        <v>45344.37804398148</v>
      </c>
      <c r="B100" s="65" t="s">
        <v>84</v>
      </c>
      <c r="C100" s="65" t="s">
        <v>85</v>
      </c>
      <c r="D100" s="65">
        <v>172</v>
      </c>
      <c r="E100" s="65">
        <v>45</v>
      </c>
      <c r="F100" s="65">
        <f t="shared" si="5"/>
        <v>7740</v>
      </c>
      <c r="G100" s="65" t="s">
        <v>34</v>
      </c>
      <c r="H100" s="166" t="e">
        <f>(F100/F183)*100+H99</f>
        <v>#DIV/0!</v>
      </c>
    </row>
    <row r="101" spans="1:8">
      <c r="A101" s="161">
        <v>45470.369351851848</v>
      </c>
      <c r="B101" s="162" t="s">
        <v>84</v>
      </c>
      <c r="C101" s="162" t="s">
        <v>85</v>
      </c>
      <c r="D101" s="162">
        <v>172</v>
      </c>
      <c r="E101" s="162">
        <v>90</v>
      </c>
      <c r="F101" s="162">
        <v>6880</v>
      </c>
      <c r="G101" s="162" t="s">
        <v>605</v>
      </c>
    </row>
    <row r="102" spans="1:8">
      <c r="A102" s="64">
        <v>45379.704328703701</v>
      </c>
      <c r="B102" s="65" t="s">
        <v>97</v>
      </c>
      <c r="C102" s="65" t="s">
        <v>98</v>
      </c>
      <c r="D102" s="65">
        <v>156.4</v>
      </c>
      <c r="E102" s="65">
        <v>10</v>
      </c>
      <c r="F102" s="65">
        <f>D102*E102</f>
        <v>1564</v>
      </c>
      <c r="G102" s="65" t="s">
        <v>149</v>
      </c>
      <c r="H102" s="166" t="e">
        <f>(F102/F185)*100+H101</f>
        <v>#DIV/0!</v>
      </c>
    </row>
    <row r="103" spans="1:8">
      <c r="A103" s="64">
        <v>45379.704988425925</v>
      </c>
      <c r="B103" s="65" t="s">
        <v>53</v>
      </c>
      <c r="C103" s="65" t="s">
        <v>101</v>
      </c>
      <c r="D103" s="65">
        <v>153</v>
      </c>
      <c r="E103" s="65">
        <v>20</v>
      </c>
      <c r="F103" s="65">
        <f>D103*E103</f>
        <v>3060</v>
      </c>
      <c r="G103" s="65" t="s">
        <v>149</v>
      </c>
      <c r="H103" s="166" t="e">
        <f>(F103/F186)*100+H102</f>
        <v>#DIV/0!</v>
      </c>
    </row>
    <row r="104" spans="1:8">
      <c r="A104" s="64">
        <v>45379.704988425925</v>
      </c>
      <c r="B104" s="65" t="s">
        <v>82</v>
      </c>
      <c r="C104" s="65" t="s">
        <v>83</v>
      </c>
      <c r="D104" s="65">
        <v>140</v>
      </c>
      <c r="E104" s="65">
        <v>75</v>
      </c>
      <c r="F104" s="65">
        <f>D104*E104</f>
        <v>10500</v>
      </c>
      <c r="G104" s="65" t="s">
        <v>149</v>
      </c>
      <c r="H104" s="166" t="e">
        <f>(F104/F187)*100+H103</f>
        <v>#DIV/0!</v>
      </c>
    </row>
    <row r="105" spans="1:8">
      <c r="A105" s="161">
        <v>45470.369351851848</v>
      </c>
      <c r="B105" s="162" t="s">
        <v>82</v>
      </c>
      <c r="C105" s="162" t="s">
        <v>83</v>
      </c>
      <c r="D105" s="162">
        <v>140</v>
      </c>
      <c r="E105" s="162">
        <v>70</v>
      </c>
      <c r="F105" s="162">
        <v>4200</v>
      </c>
      <c r="G105" s="162" t="s">
        <v>605</v>
      </c>
    </row>
    <row r="106" spans="1:8">
      <c r="A106" s="64">
        <v>45380.407141203701</v>
      </c>
      <c r="B106" s="65" t="s">
        <v>92</v>
      </c>
      <c r="C106" s="65" t="s">
        <v>93</v>
      </c>
      <c r="D106" s="65">
        <v>140</v>
      </c>
      <c r="E106" s="65">
        <v>30</v>
      </c>
      <c r="F106" s="65">
        <f>D106*E106</f>
        <v>4200</v>
      </c>
      <c r="G106" s="65" t="s">
        <v>149</v>
      </c>
      <c r="H106" s="166" t="e">
        <f>(F106/F189)*100+H105</f>
        <v>#DIV/0!</v>
      </c>
    </row>
    <row r="107" spans="1:8">
      <c r="A107" s="64">
        <v>45351.407719907409</v>
      </c>
      <c r="B107" s="65" t="s">
        <v>282</v>
      </c>
      <c r="C107" s="65" t="s">
        <v>283</v>
      </c>
      <c r="D107" s="65">
        <v>95</v>
      </c>
      <c r="E107" s="65">
        <v>5</v>
      </c>
      <c r="F107" s="65">
        <f>D107*E107</f>
        <v>475</v>
      </c>
      <c r="G107" s="65" t="s">
        <v>34</v>
      </c>
      <c r="H107" s="166" t="e">
        <f>(F107/F190)*100+H106</f>
        <v>#DIV/0!</v>
      </c>
    </row>
    <row r="108" spans="1:8">
      <c r="A108" s="161">
        <v>45426.580208333333</v>
      </c>
      <c r="B108" s="162" t="s">
        <v>400</v>
      </c>
      <c r="C108" s="162" t="s">
        <v>401</v>
      </c>
      <c r="D108" s="162">
        <v>84.9</v>
      </c>
      <c r="E108" s="162">
        <v>10</v>
      </c>
      <c r="F108" s="162">
        <f>D108*E108</f>
        <v>849</v>
      </c>
      <c r="G108" s="162" t="s">
        <v>583</v>
      </c>
    </row>
    <row r="109" spans="1:8">
      <c r="A109" s="64">
        <v>45379.704988425925</v>
      </c>
      <c r="B109" s="65" t="s">
        <v>55</v>
      </c>
      <c r="C109" s="65" t="s">
        <v>56</v>
      </c>
      <c r="D109" s="65">
        <v>80</v>
      </c>
      <c r="E109" s="65">
        <v>40</v>
      </c>
      <c r="F109" s="65">
        <f>D109*E109</f>
        <v>3200</v>
      </c>
      <c r="G109" s="65" t="s">
        <v>149</v>
      </c>
      <c r="H109" s="166" t="e">
        <f>(F109/F192)*100+H108</f>
        <v>#DIV/0!</v>
      </c>
    </row>
    <row r="110" spans="1:8">
      <c r="A110" s="64">
        <v>45344.37804398148</v>
      </c>
      <c r="B110" s="65" t="s">
        <v>55</v>
      </c>
      <c r="C110" s="65" t="s">
        <v>56</v>
      </c>
      <c r="D110" s="65">
        <v>80</v>
      </c>
      <c r="E110" s="65">
        <v>30</v>
      </c>
      <c r="F110" s="65">
        <f>D110*E110</f>
        <v>2400</v>
      </c>
      <c r="G110" s="65" t="s">
        <v>34</v>
      </c>
      <c r="H110" s="166" t="e">
        <f>(F110/F193)*100+H109</f>
        <v>#DIV/0!</v>
      </c>
    </row>
    <row r="111" spans="1:8">
      <c r="A111" s="161">
        <v>45456.670104166667</v>
      </c>
      <c r="B111" s="162" t="s">
        <v>55</v>
      </c>
      <c r="C111" s="162" t="s">
        <v>56</v>
      </c>
      <c r="D111" s="162">
        <v>80</v>
      </c>
      <c r="E111" s="162">
        <v>100</v>
      </c>
      <c r="F111" s="162">
        <v>8000</v>
      </c>
      <c r="G111" s="162" t="s">
        <v>556</v>
      </c>
    </row>
    <row r="112" spans="1:8">
      <c r="A112" s="64">
        <v>45351.408368055556</v>
      </c>
      <c r="B112" s="65" t="s">
        <v>537</v>
      </c>
      <c r="C112" s="65" t="s">
        <v>538</v>
      </c>
      <c r="D112" s="65">
        <v>75</v>
      </c>
      <c r="E112" s="65">
        <v>10</v>
      </c>
      <c r="F112" s="65">
        <f>D112*E112</f>
        <v>750</v>
      </c>
      <c r="G112" s="65" t="s">
        <v>190</v>
      </c>
      <c r="H112" s="166" t="e">
        <f>(F112/F195)*100+H111</f>
        <v>#DIV/0!</v>
      </c>
    </row>
    <row r="113" spans="1:8">
      <c r="A113" s="161">
        <v>45426.580208333333</v>
      </c>
      <c r="B113" s="162" t="s">
        <v>587</v>
      </c>
      <c r="C113" s="162" t="s">
        <v>588</v>
      </c>
      <c r="D113" s="162">
        <v>70</v>
      </c>
      <c r="E113" s="162">
        <v>10</v>
      </c>
      <c r="F113" s="162">
        <f>D113*E113</f>
        <v>700</v>
      </c>
      <c r="G113" s="162" t="s">
        <v>530</v>
      </c>
    </row>
    <row r="114" spans="1:8">
      <c r="A114" s="64">
        <v>45363.594363425924</v>
      </c>
      <c r="B114" s="65" t="s">
        <v>551</v>
      </c>
      <c r="C114" s="65" t="s">
        <v>552</v>
      </c>
      <c r="D114" s="65">
        <v>63</v>
      </c>
      <c r="E114" s="65">
        <v>200</v>
      </c>
      <c r="F114" s="65">
        <f>D114*E114</f>
        <v>12600</v>
      </c>
      <c r="G114" s="65" t="s">
        <v>550</v>
      </c>
      <c r="H114" s="166" t="e">
        <f>(F114/F197)*100+H113</f>
        <v>#DIV/0!</v>
      </c>
    </row>
    <row r="115" spans="1:8">
      <c r="A115" s="161">
        <v>45443.634074074071</v>
      </c>
      <c r="B115" s="162" t="s">
        <v>589</v>
      </c>
      <c r="C115" s="162" t="s">
        <v>590</v>
      </c>
      <c r="D115" s="162">
        <v>54.3</v>
      </c>
      <c r="E115" s="162">
        <v>10</v>
      </c>
      <c r="F115" s="162">
        <f>D115*E115</f>
        <v>543</v>
      </c>
      <c r="G115" s="162" t="s">
        <v>556</v>
      </c>
    </row>
    <row r="116" spans="1:8">
      <c r="A116" s="64">
        <v>45344.37804398148</v>
      </c>
      <c r="B116" s="65" t="s">
        <v>50</v>
      </c>
      <c r="C116" s="65" t="s">
        <v>51</v>
      </c>
      <c r="D116" s="65">
        <v>51</v>
      </c>
      <c r="E116" s="65">
        <v>30</v>
      </c>
      <c r="F116" s="65">
        <f>D116*E116</f>
        <v>1530</v>
      </c>
      <c r="G116" s="65" t="s">
        <v>34</v>
      </c>
      <c r="H116" s="166" t="e">
        <f>(F116/F199)*100+H115</f>
        <v>#DIV/0!</v>
      </c>
    </row>
    <row r="117" spans="1:8">
      <c r="A117" s="161">
        <v>45470.36954861111</v>
      </c>
      <c r="B117" s="162" t="s">
        <v>50</v>
      </c>
      <c r="C117" s="162" t="s">
        <v>51</v>
      </c>
      <c r="D117" s="162">
        <v>51</v>
      </c>
      <c r="E117" s="162">
        <v>100</v>
      </c>
      <c r="F117" s="162">
        <v>5100</v>
      </c>
      <c r="G117" s="162" t="s">
        <v>605</v>
      </c>
    </row>
    <row r="118" spans="1:8">
      <c r="A118" s="64">
        <v>45379.704988425925</v>
      </c>
      <c r="B118" s="65" t="s">
        <v>54</v>
      </c>
      <c r="C118" s="65" t="s">
        <v>86</v>
      </c>
      <c r="D118" s="65">
        <v>30</v>
      </c>
      <c r="E118" s="65">
        <v>40</v>
      </c>
      <c r="F118" s="65">
        <f>D118*E118</f>
        <v>1200</v>
      </c>
      <c r="G118" s="65" t="s">
        <v>149</v>
      </c>
      <c r="H118" s="166" t="e">
        <f>(F118/F201)*100+H117</f>
        <v>#DIV/0!</v>
      </c>
    </row>
    <row r="119" spans="1:8">
      <c r="A119" s="64">
        <v>45379.704988425925</v>
      </c>
      <c r="B119" s="65" t="s">
        <v>94</v>
      </c>
      <c r="C119" s="65" t="s">
        <v>95</v>
      </c>
      <c r="D119" s="65">
        <v>27</v>
      </c>
      <c r="E119" s="65">
        <v>30</v>
      </c>
      <c r="F119" s="65">
        <f>D119*E119</f>
        <v>810</v>
      </c>
      <c r="G119" s="65" t="s">
        <v>149</v>
      </c>
      <c r="H119" s="166" t="e">
        <f>(F119/F202)*100+H118</f>
        <v>#DIV/0!</v>
      </c>
    </row>
    <row r="120" spans="1:8">
      <c r="A120" s="64">
        <v>45351.408368055556</v>
      </c>
      <c r="B120" s="65" t="s">
        <v>541</v>
      </c>
      <c r="C120" s="65" t="s">
        <v>542</v>
      </c>
      <c r="D120" s="65">
        <v>18</v>
      </c>
      <c r="E120" s="65">
        <v>10</v>
      </c>
      <c r="F120" s="65">
        <f>D120*E120</f>
        <v>180</v>
      </c>
      <c r="G120" s="65" t="s">
        <v>190</v>
      </c>
      <c r="H120" s="166" t="e">
        <f>(F120/F203)*100+H119</f>
        <v>#DIV/0!</v>
      </c>
    </row>
    <row r="121" spans="1:8">
      <c r="A121" s="161">
        <v>45426.580775462964</v>
      </c>
      <c r="B121" s="162" t="s">
        <v>73</v>
      </c>
      <c r="C121" s="162" t="s">
        <v>74</v>
      </c>
      <c r="D121" s="162">
        <v>18</v>
      </c>
      <c r="E121" s="162">
        <v>150</v>
      </c>
      <c r="F121" s="162">
        <f>D121*E121</f>
        <v>2700</v>
      </c>
      <c r="G121" s="162" t="s">
        <v>582</v>
      </c>
    </row>
    <row r="122" spans="1:8">
      <c r="A122" s="64">
        <v>45379.704988425925</v>
      </c>
      <c r="B122" s="65" t="s">
        <v>49</v>
      </c>
      <c r="C122" s="65" t="s">
        <v>67</v>
      </c>
      <c r="D122" s="65">
        <v>17</v>
      </c>
      <c r="E122" s="65">
        <v>200</v>
      </c>
      <c r="F122" s="65">
        <f>D122*E122</f>
        <v>3400</v>
      </c>
      <c r="G122" s="65" t="s">
        <v>149</v>
      </c>
      <c r="H122" s="166" t="e">
        <f>(F122/F205)*100+H121</f>
        <v>#DIV/0!</v>
      </c>
    </row>
    <row r="123" spans="1:8">
      <c r="A123" s="161">
        <v>45456.670104166667</v>
      </c>
      <c r="B123" s="162" t="s">
        <v>49</v>
      </c>
      <c r="C123" s="162" t="s">
        <v>67</v>
      </c>
      <c r="D123" s="162">
        <v>17</v>
      </c>
      <c r="E123" s="162">
        <v>200</v>
      </c>
      <c r="F123" s="162">
        <v>1700</v>
      </c>
      <c r="G123" s="162" t="s">
        <v>556</v>
      </c>
    </row>
    <row r="124" spans="1:8">
      <c r="A124" s="64">
        <v>45344.37804398148</v>
      </c>
      <c r="B124" s="65" t="s">
        <v>150</v>
      </c>
      <c r="C124" s="65" t="s">
        <v>151</v>
      </c>
      <c r="D124" s="65">
        <v>7</v>
      </c>
      <c r="E124" s="65">
        <v>30</v>
      </c>
      <c r="F124" s="65">
        <f>D124*E124</f>
        <v>210</v>
      </c>
      <c r="G124" s="65" t="s">
        <v>34</v>
      </c>
      <c r="H124" s="166" t="e">
        <f>(F124/F207)*100+H123</f>
        <v>#DIV/0!</v>
      </c>
    </row>
    <row r="125" spans="1:8">
      <c r="A125" s="64">
        <v>45379.704328703701</v>
      </c>
      <c r="B125" s="65" t="s">
        <v>150</v>
      </c>
      <c r="C125" s="65" t="s">
        <v>151</v>
      </c>
      <c r="D125" s="65">
        <v>7</v>
      </c>
      <c r="E125" s="65">
        <v>20</v>
      </c>
      <c r="F125" s="65">
        <f>D125*E125</f>
        <v>140</v>
      </c>
      <c r="G125" s="65" t="s">
        <v>149</v>
      </c>
      <c r="H125" s="166" t="e">
        <f>(F125/F208)*100+H124</f>
        <v>#DIV/0!</v>
      </c>
    </row>
    <row r="126" spans="1:8">
      <c r="A126" s="64">
        <v>45344.37804398148</v>
      </c>
      <c r="B126" s="65" t="s">
        <v>52</v>
      </c>
      <c r="C126" s="65" t="s">
        <v>81</v>
      </c>
      <c r="D126" s="65">
        <v>4</v>
      </c>
      <c r="E126" s="65">
        <v>200</v>
      </c>
      <c r="F126" s="65">
        <f>D126*E126</f>
        <v>800</v>
      </c>
      <c r="G126" s="65" t="s">
        <v>102</v>
      </c>
      <c r="H126" s="166" t="e">
        <f>(F126/F204)*100+H125</f>
        <v>#DIV/0!</v>
      </c>
    </row>
    <row r="127" spans="1:8">
      <c r="A127" s="161">
        <v>45426.580462962964</v>
      </c>
      <c r="B127" s="162" t="s">
        <v>52</v>
      </c>
      <c r="C127" s="162" t="s">
        <v>81</v>
      </c>
      <c r="D127" s="162">
        <v>4</v>
      </c>
      <c r="E127" s="162">
        <v>130</v>
      </c>
      <c r="F127" s="162">
        <f>D127*E127</f>
        <v>520</v>
      </c>
      <c r="G127" s="162" t="s">
        <v>591</v>
      </c>
    </row>
    <row r="128" spans="1:8">
      <c r="A128" s="64"/>
      <c r="B128" s="65"/>
      <c r="C128" s="65"/>
      <c r="D128" s="65"/>
      <c r="E128" s="65"/>
      <c r="F128" s="65">
        <v>1013478</v>
      </c>
      <c r="G128" s="65"/>
    </row>
  </sheetData>
  <sortState xmlns:xlrd2="http://schemas.microsoft.com/office/spreadsheetml/2017/richdata2" ref="A2:H129">
    <sortCondition descending="1" ref="D1:D129"/>
  </sortState>
  <phoneticPr fontId="5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1"/>
  <sheetViews>
    <sheetView zoomScale="80" zoomScaleNormal="80" workbookViewId="0">
      <pane ySplit="1" topLeftCell="A2" activePane="bottomLeft" state="frozen"/>
      <selection pane="bottomLeft" activeCell="A2" sqref="A2:G16"/>
    </sheetView>
  </sheetViews>
  <sheetFormatPr defaultRowHeight="15.75"/>
  <cols>
    <col min="1" max="1" width="13.625" style="1" bestFit="1" customWidth="1"/>
    <col min="2" max="2" width="12.875" style="1" bestFit="1" customWidth="1"/>
    <col min="3" max="3" width="49.375" style="1" bestFit="1" customWidth="1"/>
    <col min="4" max="4" width="10.75" style="1" bestFit="1" customWidth="1"/>
    <col min="5" max="5" width="10.25" style="1" bestFit="1" customWidth="1"/>
    <col min="6" max="6" width="7.75" style="1" customWidth="1"/>
    <col min="7" max="7" width="26.5" bestFit="1" customWidth="1"/>
    <col min="8" max="8" width="11.25" style="73" customWidth="1"/>
  </cols>
  <sheetData>
    <row r="1" spans="1:8">
      <c r="A1" s="61" t="s">
        <v>24</v>
      </c>
      <c r="B1" s="61" t="s">
        <v>25</v>
      </c>
      <c r="C1" s="61" t="s">
        <v>26</v>
      </c>
      <c r="D1" s="61" t="s">
        <v>0</v>
      </c>
      <c r="E1" s="61" t="s">
        <v>27</v>
      </c>
      <c r="F1" s="89" t="s">
        <v>28</v>
      </c>
      <c r="G1" s="61" t="s">
        <v>29</v>
      </c>
      <c r="H1" s="92" t="s">
        <v>131</v>
      </c>
    </row>
    <row r="2" spans="1:8" ht="16.5">
      <c r="A2" s="118">
        <v>45126.704780092594</v>
      </c>
      <c r="B2" s="119" t="s">
        <v>383</v>
      </c>
      <c r="C2" s="119" t="s">
        <v>384</v>
      </c>
      <c r="D2" s="119">
        <v>207000</v>
      </c>
      <c r="E2" s="119">
        <v>1</v>
      </c>
      <c r="F2" s="119">
        <v>207000</v>
      </c>
      <c r="G2" s="119" t="s">
        <v>385</v>
      </c>
      <c r="H2" s="111">
        <f>(F2/F18)*100</f>
        <v>56.22876141892057</v>
      </c>
    </row>
    <row r="3" spans="1:8" ht="16.5">
      <c r="A3" s="118">
        <v>45117.388611111113</v>
      </c>
      <c r="B3" s="119" t="s">
        <v>188</v>
      </c>
      <c r="C3" s="119" t="s">
        <v>189</v>
      </c>
      <c r="D3" s="119">
        <v>24500</v>
      </c>
      <c r="E3" s="119">
        <v>2</v>
      </c>
      <c r="F3" s="119">
        <v>49000</v>
      </c>
      <c r="G3" s="119" t="s">
        <v>386</v>
      </c>
      <c r="H3" s="111">
        <f>(F3/F18)*100+H2</f>
        <v>69.538951320017702</v>
      </c>
    </row>
    <row r="4" spans="1:8" ht="16.5">
      <c r="A4" s="118">
        <v>45117.388611111113</v>
      </c>
      <c r="B4" s="119" t="s">
        <v>70</v>
      </c>
      <c r="C4" s="119" t="s">
        <v>100</v>
      </c>
      <c r="D4" s="119">
        <v>13169.5</v>
      </c>
      <c r="E4" s="119">
        <v>2</v>
      </c>
      <c r="F4" s="119">
        <v>26339</v>
      </c>
      <c r="G4" s="119" t="s">
        <v>96</v>
      </c>
      <c r="H4" s="111">
        <f>(F4/F18)*100+H3</f>
        <v>76.693585846650308</v>
      </c>
    </row>
    <row r="5" spans="1:8" ht="16.5">
      <c r="A5" s="118">
        <v>45110.731817129628</v>
      </c>
      <c r="B5" s="119" t="s">
        <v>157</v>
      </c>
      <c r="C5" s="119" t="s">
        <v>187</v>
      </c>
      <c r="D5" s="119">
        <v>4500</v>
      </c>
      <c r="E5" s="119">
        <v>5</v>
      </c>
      <c r="F5" s="119">
        <v>22500</v>
      </c>
      <c r="G5" s="119" t="s">
        <v>254</v>
      </c>
      <c r="H5" s="111">
        <f>(F5/F18)*100+H4</f>
        <v>82.805407740011233</v>
      </c>
    </row>
    <row r="6" spans="1:8" ht="16.5">
      <c r="A6" s="118">
        <v>45125.55809027778</v>
      </c>
      <c r="B6" s="119" t="s">
        <v>46</v>
      </c>
      <c r="C6" s="119" t="s">
        <v>47</v>
      </c>
      <c r="D6" s="119">
        <v>6800</v>
      </c>
      <c r="E6" s="119">
        <v>2</v>
      </c>
      <c r="F6" s="119">
        <v>13600</v>
      </c>
      <c r="G6" s="119" t="s">
        <v>48</v>
      </c>
      <c r="H6" s="111">
        <f>(F6/F18)*100+H5</f>
        <v>86.49966452888718</v>
      </c>
    </row>
    <row r="7" spans="1:8" ht="16.5">
      <c r="A7" s="118">
        <v>45125.55809027778</v>
      </c>
      <c r="B7" s="119" t="s">
        <v>46</v>
      </c>
      <c r="C7" s="119" t="s">
        <v>47</v>
      </c>
      <c r="D7" s="119">
        <v>6800</v>
      </c>
      <c r="E7" s="119">
        <v>2</v>
      </c>
      <c r="F7" s="119">
        <v>13600</v>
      </c>
      <c r="G7" s="119" t="s">
        <v>48</v>
      </c>
      <c r="H7" s="111">
        <f>(F7/F18)*100+H6</f>
        <v>90.193921317763127</v>
      </c>
    </row>
    <row r="8" spans="1:8" ht="16.5">
      <c r="A8" s="118">
        <v>45117.388611111113</v>
      </c>
      <c r="B8" s="119" t="s">
        <v>246</v>
      </c>
      <c r="C8" s="119" t="s">
        <v>247</v>
      </c>
      <c r="D8" s="119">
        <v>3250</v>
      </c>
      <c r="E8" s="119">
        <v>3</v>
      </c>
      <c r="F8" s="119">
        <v>9750</v>
      </c>
      <c r="G8" s="119" t="s">
        <v>386</v>
      </c>
      <c r="H8" s="111">
        <f>(F8/F18)*100+H7</f>
        <v>92.842377471552865</v>
      </c>
    </row>
    <row r="9" spans="1:8" ht="16.5">
      <c r="A9" s="118">
        <v>45110.731817129628</v>
      </c>
      <c r="B9" s="119" t="s">
        <v>158</v>
      </c>
      <c r="C9" s="119" t="s">
        <v>160</v>
      </c>
      <c r="D9" s="119">
        <v>1400</v>
      </c>
      <c r="E9" s="119">
        <v>6</v>
      </c>
      <c r="F9" s="119">
        <v>8400</v>
      </c>
      <c r="G9" s="119" t="s">
        <v>254</v>
      </c>
      <c r="H9" s="111">
        <f>(F9/F18)*100+H8</f>
        <v>95.124124311740943</v>
      </c>
    </row>
    <row r="10" spans="1:8" ht="16.5">
      <c r="A10" s="118">
        <v>45126.700115740743</v>
      </c>
      <c r="B10" s="119" t="s">
        <v>84</v>
      </c>
      <c r="C10" s="119" t="s">
        <v>85</v>
      </c>
      <c r="D10" s="119">
        <v>172</v>
      </c>
      <c r="E10" s="119">
        <v>20</v>
      </c>
      <c r="F10" s="119">
        <v>3440</v>
      </c>
      <c r="G10" s="119" t="s">
        <v>34</v>
      </c>
      <c r="H10" s="111">
        <f>(F10/F18)*100+H9</f>
        <v>96.058553970103674</v>
      </c>
    </row>
    <row r="11" spans="1:8" ht="16.5">
      <c r="A11" s="118">
        <v>45118.400520833333</v>
      </c>
      <c r="B11" s="119" t="s">
        <v>218</v>
      </c>
      <c r="C11" s="119" t="s">
        <v>219</v>
      </c>
      <c r="D11" s="119">
        <v>670</v>
      </c>
      <c r="E11" s="119">
        <v>5</v>
      </c>
      <c r="F11" s="119">
        <v>3350</v>
      </c>
      <c r="G11" s="119" t="s">
        <v>387</v>
      </c>
      <c r="H11" s="111">
        <f>(F11/F18)*100+H10</f>
        <v>96.968536340892967</v>
      </c>
    </row>
    <row r="12" spans="1:8" ht="16.5">
      <c r="A12" s="118">
        <v>45126.704780092594</v>
      </c>
      <c r="B12" s="119" t="s">
        <v>53</v>
      </c>
      <c r="C12" s="119" t="s">
        <v>101</v>
      </c>
      <c r="D12" s="119">
        <v>153</v>
      </c>
      <c r="E12" s="119">
        <v>20</v>
      </c>
      <c r="F12" s="119">
        <v>3060</v>
      </c>
      <c r="G12" s="119" t="s">
        <v>34</v>
      </c>
      <c r="H12" s="111">
        <f>(F12/F18)*100+H11</f>
        <v>97.799744118390052</v>
      </c>
    </row>
    <row r="13" spans="1:8" ht="16.5">
      <c r="A13" s="118">
        <v>45126.704780092594</v>
      </c>
      <c r="B13" s="119" t="s">
        <v>92</v>
      </c>
      <c r="C13" s="119" t="s">
        <v>93</v>
      </c>
      <c r="D13" s="119">
        <v>140</v>
      </c>
      <c r="E13" s="119">
        <v>20</v>
      </c>
      <c r="F13" s="119">
        <v>2800</v>
      </c>
      <c r="G13" s="119" t="s">
        <v>34</v>
      </c>
      <c r="H13" s="111">
        <f>(F13/F18)*100+H12</f>
        <v>98.560326398452744</v>
      </c>
    </row>
    <row r="14" spans="1:8" ht="16.5">
      <c r="A14" s="118">
        <v>45126.704780092594</v>
      </c>
      <c r="B14" s="119" t="s">
        <v>50</v>
      </c>
      <c r="C14" s="119" t="s">
        <v>51</v>
      </c>
      <c r="D14" s="119">
        <v>51</v>
      </c>
      <c r="E14" s="119">
        <v>50</v>
      </c>
      <c r="F14" s="119">
        <v>2550</v>
      </c>
      <c r="G14" s="119" t="s">
        <v>34</v>
      </c>
      <c r="H14" s="111">
        <f>(F14/F18)*100+H13</f>
        <v>99.252999546366979</v>
      </c>
    </row>
    <row r="15" spans="1:8" ht="16.5">
      <c r="A15" s="118">
        <v>45126.704780092594</v>
      </c>
      <c r="B15" s="119" t="s">
        <v>82</v>
      </c>
      <c r="C15" s="119" t="s">
        <v>83</v>
      </c>
      <c r="D15" s="119">
        <v>130</v>
      </c>
      <c r="E15" s="119">
        <v>15</v>
      </c>
      <c r="F15" s="119">
        <v>1950</v>
      </c>
      <c r="G15" s="119" t="s">
        <v>34</v>
      </c>
      <c r="H15" s="111">
        <f>(F15/F18)*100+H14</f>
        <v>99.782690777124927</v>
      </c>
    </row>
    <row r="16" spans="1:8" ht="16.5">
      <c r="A16" s="118">
        <v>45126.704780092594</v>
      </c>
      <c r="B16" s="119" t="s">
        <v>52</v>
      </c>
      <c r="C16" s="119" t="s">
        <v>81</v>
      </c>
      <c r="D16" s="119">
        <v>4</v>
      </c>
      <c r="E16" s="119">
        <v>200</v>
      </c>
      <c r="F16" s="119">
        <v>800</v>
      </c>
      <c r="G16" s="119" t="s">
        <v>34</v>
      </c>
      <c r="H16" s="111">
        <f>(F16/F18)*100+H15</f>
        <v>99.999999999999986</v>
      </c>
    </row>
    <row r="17" spans="1:10" ht="16.5">
      <c r="A17" s="118">
        <v>45118.574942129628</v>
      </c>
      <c r="B17" s="119" t="s">
        <v>344</v>
      </c>
      <c r="C17" s="119" t="s">
        <v>345</v>
      </c>
      <c r="D17" s="119">
        <v>0</v>
      </c>
      <c r="E17" s="119">
        <v>1</v>
      </c>
      <c r="F17" s="119">
        <v>0</v>
      </c>
      <c r="G17" s="119"/>
      <c r="H17" s="111">
        <f>(F17/F18)*100+H16</f>
        <v>99.999999999999986</v>
      </c>
    </row>
    <row r="18" spans="1:10">
      <c r="F18" s="1">
        <f>SUM(F2:F17)</f>
        <v>368139</v>
      </c>
      <c r="G18" s="1"/>
      <c r="H18" s="1"/>
    </row>
    <row r="19" spans="1:10">
      <c r="F19" s="1">
        <v>1307370</v>
      </c>
    </row>
    <row r="21" spans="1:10">
      <c r="J21">
        <f>SUM(F2:F17)</f>
        <v>368139</v>
      </c>
    </row>
    <row r="44" spans="1:8" s="60" customFormat="1">
      <c r="A44" s="1"/>
      <c r="B44" s="1"/>
      <c r="C44" s="1"/>
      <c r="D44" s="1"/>
      <c r="E44" s="1"/>
      <c r="F44" s="1"/>
      <c r="G44"/>
      <c r="H44" s="73"/>
    </row>
    <row r="45" spans="1:8" s="60" customFormat="1">
      <c r="A45" s="1"/>
      <c r="B45" s="1"/>
      <c r="C45" s="1"/>
      <c r="D45" s="1"/>
      <c r="E45" s="1"/>
      <c r="F45" s="1"/>
      <c r="G45"/>
      <c r="H45" s="73"/>
    </row>
    <row r="46" spans="1:8" s="60" customFormat="1">
      <c r="A46" s="1"/>
      <c r="B46" s="1"/>
      <c r="C46" s="1"/>
      <c r="D46" s="1"/>
      <c r="E46" s="1"/>
      <c r="F46" s="1"/>
      <c r="G46"/>
      <c r="H46" s="73"/>
    </row>
    <row r="47" spans="1:8" s="60" customFormat="1">
      <c r="A47" s="1"/>
      <c r="B47" s="1"/>
      <c r="C47" s="1"/>
      <c r="D47" s="1"/>
      <c r="E47" s="1"/>
      <c r="F47" s="1"/>
      <c r="G47"/>
      <c r="H47" s="73"/>
    </row>
    <row r="48" spans="1:8" s="60" customFormat="1">
      <c r="A48" s="1"/>
      <c r="B48" s="1"/>
      <c r="C48" s="1"/>
      <c r="D48" s="1"/>
      <c r="E48" s="1"/>
      <c r="F48" s="1"/>
      <c r="G48"/>
      <c r="H48" s="73"/>
    </row>
    <row r="49" spans="1:8" s="60" customFormat="1">
      <c r="A49" s="1"/>
      <c r="B49" s="1"/>
      <c r="C49" s="1"/>
      <c r="D49" s="1"/>
      <c r="E49" s="1"/>
      <c r="F49" s="1"/>
      <c r="G49"/>
      <c r="H49" s="73"/>
    </row>
    <row r="50" spans="1:8" s="60" customFormat="1">
      <c r="A50" s="1"/>
      <c r="B50" s="1"/>
      <c r="C50" s="1"/>
      <c r="D50" s="1"/>
      <c r="E50" s="1"/>
      <c r="F50" s="1"/>
      <c r="G50"/>
      <c r="H50" s="73"/>
    </row>
    <row r="51" spans="1:8" s="60" customFormat="1">
      <c r="A51" s="1"/>
      <c r="B51" s="1"/>
      <c r="C51" s="1"/>
      <c r="D51" s="1"/>
      <c r="E51" s="1"/>
      <c r="F51" s="1"/>
      <c r="G51"/>
      <c r="H51" s="73"/>
    </row>
    <row r="52" spans="1:8" s="60" customFormat="1">
      <c r="A52" s="1"/>
      <c r="B52" s="1"/>
      <c r="C52" s="1"/>
      <c r="D52" s="1"/>
      <c r="E52" s="1"/>
      <c r="F52" s="1"/>
      <c r="G52"/>
      <c r="H52" s="73"/>
    </row>
    <row r="53" spans="1:8" s="60" customFormat="1">
      <c r="A53" s="1"/>
      <c r="B53" s="1"/>
      <c r="C53" s="1"/>
      <c r="D53" s="1"/>
      <c r="E53" s="1"/>
      <c r="F53" s="1"/>
      <c r="G53"/>
      <c r="H53" s="73"/>
    </row>
    <row r="54" spans="1:8" s="60" customFormat="1">
      <c r="A54" s="1"/>
      <c r="B54" s="1"/>
      <c r="C54" s="1"/>
      <c r="D54" s="1"/>
      <c r="E54" s="1"/>
      <c r="F54" s="1"/>
      <c r="G54"/>
      <c r="H54" s="73"/>
    </row>
    <row r="55" spans="1:8" s="60" customFormat="1">
      <c r="A55" s="1"/>
      <c r="B55" s="1"/>
      <c r="C55" s="1"/>
      <c r="D55" s="1"/>
      <c r="E55" s="1"/>
      <c r="F55" s="1"/>
      <c r="G55"/>
      <c r="H55" s="73"/>
    </row>
    <row r="56" spans="1:8" s="60" customFormat="1">
      <c r="A56" s="1"/>
      <c r="B56" s="1"/>
      <c r="C56" s="1"/>
      <c r="D56" s="1"/>
      <c r="E56" s="1"/>
      <c r="F56" s="1"/>
      <c r="G56"/>
      <c r="H56" s="73"/>
    </row>
    <row r="57" spans="1:8" s="60" customFormat="1">
      <c r="A57" s="1"/>
      <c r="B57" s="1"/>
      <c r="C57" s="1"/>
      <c r="D57" s="1"/>
      <c r="E57" s="1"/>
      <c r="F57" s="1"/>
      <c r="G57"/>
      <c r="H57" s="73"/>
    </row>
    <row r="58" spans="1:8" s="60" customFormat="1">
      <c r="A58" s="1"/>
      <c r="B58" s="1"/>
      <c r="C58" s="1"/>
      <c r="D58" s="1"/>
      <c r="E58" s="1"/>
      <c r="F58" s="1"/>
      <c r="G58"/>
      <c r="H58" s="73"/>
    </row>
    <row r="59" spans="1:8" s="60" customFormat="1">
      <c r="A59" s="1"/>
      <c r="B59" s="1"/>
      <c r="C59" s="1"/>
      <c r="D59" s="1"/>
      <c r="E59" s="1"/>
      <c r="F59" s="1"/>
      <c r="G59"/>
      <c r="H59" s="73"/>
    </row>
    <row r="60" spans="1:8" s="60" customFormat="1">
      <c r="A60" s="1"/>
      <c r="B60" s="1"/>
      <c r="C60" s="1"/>
      <c r="D60" s="1"/>
      <c r="E60" s="1"/>
      <c r="F60" s="1"/>
      <c r="G60"/>
      <c r="H60" s="73"/>
    </row>
    <row r="61" spans="1:8" s="60" customFormat="1">
      <c r="A61" s="1"/>
      <c r="B61" s="1"/>
      <c r="C61" s="1"/>
      <c r="D61" s="1"/>
      <c r="E61" s="1"/>
      <c r="F61" s="1"/>
      <c r="G61"/>
      <c r="H61" s="73"/>
    </row>
    <row r="62" spans="1:8" s="60" customFormat="1">
      <c r="A62" s="1"/>
      <c r="B62" s="1"/>
      <c r="C62" s="1"/>
      <c r="D62" s="1"/>
      <c r="E62" s="1"/>
      <c r="F62" s="1"/>
      <c r="G62"/>
      <c r="H62" s="73"/>
    </row>
    <row r="63" spans="1:8" s="60" customFormat="1">
      <c r="A63" s="1"/>
      <c r="B63" s="1"/>
      <c r="C63" s="1"/>
      <c r="D63" s="1"/>
      <c r="E63" s="1"/>
      <c r="F63" s="1"/>
      <c r="G63"/>
      <c r="H63" s="73"/>
    </row>
    <row r="64" spans="1:8" s="60" customFormat="1">
      <c r="A64" s="1"/>
      <c r="B64" s="1"/>
      <c r="C64" s="1"/>
      <c r="D64" s="1"/>
      <c r="E64" s="1"/>
      <c r="F64" s="1"/>
      <c r="G64"/>
      <c r="H64" s="73"/>
    </row>
    <row r="65" spans="1:8" s="60" customFormat="1">
      <c r="A65" s="1"/>
      <c r="B65" s="1"/>
      <c r="C65" s="1"/>
      <c r="D65" s="1"/>
      <c r="E65" s="1"/>
      <c r="F65" s="1"/>
      <c r="G65"/>
      <c r="H65" s="73"/>
    </row>
    <row r="66" spans="1:8" s="60" customFormat="1">
      <c r="A66" s="1"/>
      <c r="B66" s="1"/>
      <c r="C66" s="1"/>
      <c r="D66" s="1"/>
      <c r="E66" s="1"/>
      <c r="F66" s="1"/>
      <c r="G66"/>
      <c r="H66" s="73"/>
    </row>
    <row r="67" spans="1:8" s="60" customFormat="1">
      <c r="A67" s="1"/>
      <c r="B67" s="1"/>
      <c r="C67" s="1"/>
      <c r="D67" s="1"/>
      <c r="E67" s="1"/>
      <c r="F67" s="1"/>
      <c r="G67"/>
      <c r="H67" s="73"/>
    </row>
    <row r="68" spans="1:8" s="60" customFormat="1">
      <c r="A68" s="1"/>
      <c r="B68" s="1"/>
      <c r="C68" s="1"/>
      <c r="D68" s="1"/>
      <c r="E68" s="1"/>
      <c r="F68" s="1"/>
      <c r="G68"/>
      <c r="H68" s="73"/>
    </row>
    <row r="69" spans="1:8" s="60" customFormat="1">
      <c r="A69" s="1"/>
      <c r="B69" s="1"/>
      <c r="C69" s="1"/>
      <c r="D69" s="1"/>
      <c r="E69" s="1"/>
      <c r="F69" s="1"/>
      <c r="G69"/>
      <c r="H69" s="73"/>
    </row>
    <row r="70" spans="1:8" s="60" customFormat="1">
      <c r="A70" s="1"/>
      <c r="B70" s="1"/>
      <c r="C70" s="1"/>
      <c r="D70" s="1"/>
      <c r="E70" s="1"/>
      <c r="F70" s="1"/>
      <c r="G70"/>
      <c r="H70" s="73"/>
    </row>
    <row r="71" spans="1:8" s="60" customFormat="1">
      <c r="A71" s="1"/>
      <c r="B71" s="1"/>
      <c r="C71" s="1"/>
      <c r="D71" s="1"/>
      <c r="E71" s="1"/>
      <c r="F71" s="1"/>
      <c r="G71"/>
      <c r="H71" s="73"/>
    </row>
    <row r="72" spans="1:8" s="60" customFormat="1">
      <c r="A72" s="1"/>
      <c r="B72" s="1"/>
      <c r="C72" s="1"/>
      <c r="D72" s="1"/>
      <c r="E72" s="1"/>
      <c r="F72" s="1"/>
      <c r="G72"/>
      <c r="H72" s="73"/>
    </row>
    <row r="73" spans="1:8" s="60" customFormat="1">
      <c r="A73" s="1"/>
      <c r="B73" s="1"/>
      <c r="C73" s="1"/>
      <c r="D73" s="1"/>
      <c r="E73" s="1"/>
      <c r="F73" s="1"/>
      <c r="G73"/>
      <c r="H73" s="73"/>
    </row>
    <row r="74" spans="1:8" s="60" customFormat="1">
      <c r="A74" s="1"/>
      <c r="B74" s="1"/>
      <c r="C74" s="1"/>
      <c r="D74" s="1"/>
      <c r="E74" s="1"/>
      <c r="F74" s="1"/>
      <c r="G74"/>
      <c r="H74" s="73"/>
    </row>
    <row r="75" spans="1:8" s="60" customFormat="1">
      <c r="A75" s="1"/>
      <c r="B75" s="1"/>
      <c r="C75" s="1"/>
      <c r="D75" s="1"/>
      <c r="E75" s="1"/>
      <c r="F75" s="1"/>
      <c r="G75"/>
      <c r="H75" s="73"/>
    </row>
    <row r="76" spans="1:8" s="60" customFormat="1">
      <c r="A76" s="1"/>
      <c r="B76" s="1"/>
      <c r="C76" s="1"/>
      <c r="D76" s="1"/>
      <c r="E76" s="1"/>
      <c r="F76" s="1"/>
      <c r="G76"/>
      <c r="H76" s="73"/>
    </row>
    <row r="77" spans="1:8" s="60" customFormat="1">
      <c r="A77" s="1"/>
      <c r="B77" s="1"/>
      <c r="C77" s="1"/>
      <c r="D77" s="1"/>
      <c r="E77" s="1"/>
      <c r="F77" s="1"/>
      <c r="G77"/>
      <c r="H77" s="73"/>
    </row>
    <row r="78" spans="1:8" s="60" customFormat="1">
      <c r="A78" s="1"/>
      <c r="B78" s="1"/>
      <c r="C78" s="1"/>
      <c r="D78" s="1"/>
      <c r="E78" s="1"/>
      <c r="F78" s="1"/>
      <c r="G78"/>
      <c r="H78" s="73"/>
    </row>
    <row r="79" spans="1:8" s="60" customFormat="1">
      <c r="A79" s="1"/>
      <c r="B79" s="1"/>
      <c r="C79" s="1"/>
      <c r="D79" s="1"/>
      <c r="E79" s="1"/>
      <c r="F79" s="1"/>
      <c r="G79"/>
      <c r="H79" s="73"/>
    </row>
    <row r="80" spans="1:8" s="60" customFormat="1">
      <c r="A80" s="1"/>
      <c r="B80" s="1"/>
      <c r="C80" s="1"/>
      <c r="D80" s="1"/>
      <c r="E80" s="1"/>
      <c r="F80" s="1"/>
      <c r="G80"/>
      <c r="H80" s="73"/>
    </row>
    <row r="81" spans="1:8" s="60" customFormat="1">
      <c r="A81" s="1"/>
      <c r="B81" s="1"/>
      <c r="C81" s="1"/>
      <c r="D81" s="1"/>
      <c r="E81" s="1"/>
      <c r="F81" s="1"/>
      <c r="G81"/>
      <c r="H81" s="73"/>
    </row>
    <row r="82" spans="1:8" s="60" customFormat="1">
      <c r="A82" s="1"/>
      <c r="B82" s="1"/>
      <c r="C82" s="1"/>
      <c r="D82" s="1"/>
      <c r="E82" s="1"/>
      <c r="F82" s="1"/>
      <c r="G82"/>
      <c r="H82" s="73"/>
    </row>
    <row r="83" spans="1:8" s="60" customFormat="1">
      <c r="A83" s="1"/>
      <c r="B83" s="1"/>
      <c r="C83" s="1"/>
      <c r="D83" s="1"/>
      <c r="E83" s="1"/>
      <c r="F83" s="1"/>
      <c r="G83"/>
      <c r="H83" s="73"/>
    </row>
    <row r="84" spans="1:8" s="60" customFormat="1">
      <c r="A84" s="1"/>
      <c r="B84" s="1"/>
      <c r="C84" s="1"/>
      <c r="D84" s="1"/>
      <c r="E84" s="1"/>
      <c r="F84" s="1"/>
      <c r="G84"/>
      <c r="H84" s="73"/>
    </row>
    <row r="85" spans="1:8" s="60" customFormat="1">
      <c r="A85" s="1"/>
      <c r="B85" s="1"/>
      <c r="C85" s="1"/>
      <c r="D85" s="1"/>
      <c r="E85" s="1"/>
      <c r="F85" s="1"/>
      <c r="G85"/>
      <c r="H85" s="73"/>
    </row>
    <row r="86" spans="1:8" s="60" customFormat="1">
      <c r="A86" s="1"/>
      <c r="B86" s="1"/>
      <c r="C86" s="1"/>
      <c r="D86" s="1"/>
      <c r="E86" s="1"/>
      <c r="F86" s="1"/>
      <c r="G86"/>
      <c r="H86" s="73"/>
    </row>
    <row r="87" spans="1:8" s="60" customFormat="1">
      <c r="A87" s="1"/>
      <c r="B87" s="1"/>
      <c r="C87" s="1"/>
      <c r="D87" s="1"/>
      <c r="E87" s="1"/>
      <c r="F87" s="1"/>
      <c r="G87"/>
      <c r="H87" s="73"/>
    </row>
    <row r="88" spans="1:8" s="60" customFormat="1">
      <c r="A88" s="1"/>
      <c r="B88" s="1"/>
      <c r="C88" s="1"/>
      <c r="D88" s="1"/>
      <c r="E88" s="1"/>
      <c r="F88" s="1"/>
      <c r="G88"/>
      <c r="H88" s="73"/>
    </row>
    <row r="89" spans="1:8" s="60" customFormat="1">
      <c r="A89" s="1"/>
      <c r="B89" s="1"/>
      <c r="C89" s="1"/>
      <c r="D89" s="1"/>
      <c r="E89" s="1"/>
      <c r="F89" s="1"/>
      <c r="G89"/>
      <c r="H89" s="73"/>
    </row>
    <row r="90" spans="1:8" s="60" customFormat="1">
      <c r="A90" s="1"/>
      <c r="B90" s="1"/>
      <c r="C90" s="1"/>
      <c r="D90" s="1"/>
      <c r="E90" s="1"/>
      <c r="F90" s="1"/>
      <c r="G90"/>
      <c r="H90" s="73"/>
    </row>
    <row r="91" spans="1:8" s="60" customFormat="1">
      <c r="A91" s="1"/>
      <c r="B91" s="1"/>
      <c r="C91" s="1"/>
      <c r="D91" s="1"/>
      <c r="E91" s="1"/>
      <c r="F91" s="1"/>
      <c r="G91"/>
      <c r="H91" s="73"/>
    </row>
  </sheetData>
  <phoneticPr fontId="35" type="noConversion"/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工作表15"/>
  <dimension ref="A1:H45"/>
  <sheetViews>
    <sheetView zoomScale="80" zoomScaleNormal="80" workbookViewId="0">
      <selection activeCell="A2" sqref="A2:G36"/>
    </sheetView>
  </sheetViews>
  <sheetFormatPr defaultRowHeight="15.75"/>
  <cols>
    <col min="1" max="1" width="10.875" style="69" bestFit="1" customWidth="1"/>
    <col min="2" max="2" width="13.25" style="69" customWidth="1"/>
    <col min="3" max="3" width="48" style="69" customWidth="1"/>
    <col min="4" max="6" width="9" style="69"/>
    <col min="7" max="7" width="26.125" style="69" bestFit="1" customWidth="1"/>
    <col min="8" max="8" width="11.25" style="120" customWidth="1"/>
    <col min="9" max="16384" width="9" style="69"/>
  </cols>
  <sheetData>
    <row r="1" spans="1:8">
      <c r="A1" s="125" t="s">
        <v>138</v>
      </c>
      <c r="B1" s="125" t="s">
        <v>25</v>
      </c>
      <c r="C1" s="125" t="s">
        <v>26</v>
      </c>
      <c r="D1" s="125" t="s">
        <v>0</v>
      </c>
      <c r="E1" s="125" t="s">
        <v>139</v>
      </c>
      <c r="F1" s="125" t="s">
        <v>28</v>
      </c>
      <c r="G1" s="125" t="s">
        <v>29</v>
      </c>
      <c r="H1" s="164" t="s">
        <v>186</v>
      </c>
    </row>
    <row r="2" spans="1:8">
      <c r="A2" s="127">
        <v>45519.714444444442</v>
      </c>
      <c r="B2" s="128" t="s">
        <v>610</v>
      </c>
      <c r="C2" s="128" t="s">
        <v>611</v>
      </c>
      <c r="D2" s="128">
        <v>405000</v>
      </c>
      <c r="E2" s="128">
        <v>1</v>
      </c>
      <c r="F2" s="128">
        <f t="shared" ref="F2:F36" si="0">D2*E2</f>
        <v>405000</v>
      </c>
      <c r="G2" s="128" t="s">
        <v>612</v>
      </c>
      <c r="H2" s="165">
        <f>F2/F45*100</f>
        <v>44.628861429589158</v>
      </c>
    </row>
    <row r="3" spans="1:8">
      <c r="A3" s="127">
        <v>45509.556284722225</v>
      </c>
      <c r="B3" s="128" t="s">
        <v>613</v>
      </c>
      <c r="C3" s="128" t="s">
        <v>614</v>
      </c>
      <c r="D3" s="128">
        <v>32400</v>
      </c>
      <c r="E3" s="128">
        <v>6</v>
      </c>
      <c r="F3" s="128">
        <f t="shared" si="0"/>
        <v>194400</v>
      </c>
      <c r="G3" s="128" t="s">
        <v>615</v>
      </c>
      <c r="H3" s="165">
        <f>(F3/F45)*100+H2</f>
        <v>66.050714915791957</v>
      </c>
    </row>
    <row r="4" spans="1:8">
      <c r="A4" s="127">
        <v>45506.560034722221</v>
      </c>
      <c r="B4" s="128" t="s">
        <v>249</v>
      </c>
      <c r="C4" s="128" t="s">
        <v>250</v>
      </c>
      <c r="D4" s="128">
        <v>63500</v>
      </c>
      <c r="E4" s="128">
        <v>1</v>
      </c>
      <c r="F4" s="128">
        <f t="shared" si="0"/>
        <v>63500</v>
      </c>
      <c r="G4" s="128" t="s">
        <v>616</v>
      </c>
      <c r="H4" s="165">
        <f>(F4/F45)*100+H3</f>
        <v>73.048079609073227</v>
      </c>
    </row>
    <row r="5" spans="1:8">
      <c r="A5" s="127">
        <v>45509.556284722225</v>
      </c>
      <c r="B5" s="128" t="s">
        <v>617</v>
      </c>
      <c r="C5" s="128" t="s">
        <v>618</v>
      </c>
      <c r="D5" s="128">
        <v>38400</v>
      </c>
      <c r="E5" s="128">
        <v>1</v>
      </c>
      <c r="F5" s="128">
        <f t="shared" si="0"/>
        <v>38400</v>
      </c>
      <c r="G5" s="128" t="s">
        <v>615</v>
      </c>
      <c r="H5" s="165">
        <f>(F5/F45)*100+H4</f>
        <v>77.27955684091576</v>
      </c>
    </row>
    <row r="6" spans="1:8">
      <c r="A6" s="127">
        <v>45506.560347222221</v>
      </c>
      <c r="B6" s="128" t="s">
        <v>70</v>
      </c>
      <c r="C6" s="128" t="s">
        <v>100</v>
      </c>
      <c r="D6" s="128">
        <v>12300</v>
      </c>
      <c r="E6" s="128">
        <v>3</v>
      </c>
      <c r="F6" s="128">
        <f t="shared" si="0"/>
        <v>36900</v>
      </c>
      <c r="G6" s="128" t="s">
        <v>577</v>
      </c>
      <c r="H6" s="165">
        <f>(F6/F45)*100+H5</f>
        <v>81.345741993389439</v>
      </c>
    </row>
    <row r="7" spans="1:8">
      <c r="A7" s="127">
        <v>45526.362604166665</v>
      </c>
      <c r="B7" s="128" t="s">
        <v>136</v>
      </c>
      <c r="C7" s="128" t="s">
        <v>137</v>
      </c>
      <c r="D7" s="128">
        <v>18125</v>
      </c>
      <c r="E7" s="128">
        <v>1</v>
      </c>
      <c r="F7" s="128">
        <f t="shared" si="0"/>
        <v>18125</v>
      </c>
      <c r="G7" s="128" t="s">
        <v>66</v>
      </c>
      <c r="H7" s="165">
        <f>(F7/F45)*100+H6</f>
        <v>83.343021285763029</v>
      </c>
    </row>
    <row r="8" spans="1:8">
      <c r="A8" s="127">
        <v>45519.720347222225</v>
      </c>
      <c r="B8" s="128" t="s">
        <v>111</v>
      </c>
      <c r="C8" s="128" t="s">
        <v>112</v>
      </c>
      <c r="D8" s="128">
        <v>1054.8</v>
      </c>
      <c r="E8" s="128">
        <v>15</v>
      </c>
      <c r="F8" s="128">
        <f t="shared" si="0"/>
        <v>15822</v>
      </c>
      <c r="G8" s="128" t="s">
        <v>96</v>
      </c>
      <c r="H8" s="165">
        <f>(F8/F45)*100+H7</f>
        <v>85.086522138945639</v>
      </c>
    </row>
    <row r="9" spans="1:8">
      <c r="A9" s="127">
        <v>45519.720752314817</v>
      </c>
      <c r="B9" s="128" t="s">
        <v>40</v>
      </c>
      <c r="C9" s="128" t="s">
        <v>41</v>
      </c>
      <c r="D9" s="128">
        <v>14000</v>
      </c>
      <c r="E9" s="128">
        <v>1</v>
      </c>
      <c r="F9" s="128">
        <f t="shared" si="0"/>
        <v>14000</v>
      </c>
      <c r="G9" s="128" t="s">
        <v>34</v>
      </c>
      <c r="H9" s="165">
        <f>(F9/F45)*100+H8</f>
        <v>86.629248213054893</v>
      </c>
    </row>
    <row r="10" spans="1:8">
      <c r="A10" s="127">
        <v>45519.72047453704</v>
      </c>
      <c r="B10" s="128" t="s">
        <v>42</v>
      </c>
      <c r="C10" s="128" t="s">
        <v>43</v>
      </c>
      <c r="D10" s="128">
        <v>12900</v>
      </c>
      <c r="E10" s="128">
        <v>1</v>
      </c>
      <c r="F10" s="128">
        <f t="shared" si="0"/>
        <v>12900</v>
      </c>
      <c r="G10" s="128" t="s">
        <v>34</v>
      </c>
      <c r="H10" s="165">
        <f>(F10/F45)*100+H9</f>
        <v>88.050760095626998</v>
      </c>
    </row>
    <row r="11" spans="1:8">
      <c r="A11" s="127">
        <v>45519.720601851855</v>
      </c>
      <c r="B11" s="128" t="s">
        <v>169</v>
      </c>
      <c r="C11" s="128" t="s">
        <v>170</v>
      </c>
      <c r="D11" s="128">
        <v>64</v>
      </c>
      <c r="E11" s="128">
        <v>200</v>
      </c>
      <c r="F11" s="128">
        <f t="shared" si="0"/>
        <v>12800</v>
      </c>
      <c r="G11" s="128" t="s">
        <v>34</v>
      </c>
      <c r="H11" s="165">
        <f>(F11/F45)*100+H10</f>
        <v>89.461252506241181</v>
      </c>
    </row>
    <row r="12" spans="1:8">
      <c r="A12" s="127">
        <v>45519.719814814816</v>
      </c>
      <c r="B12" s="128" t="s">
        <v>153</v>
      </c>
      <c r="C12" s="128" t="s">
        <v>154</v>
      </c>
      <c r="D12" s="128">
        <v>11000</v>
      </c>
      <c r="E12" s="128">
        <v>1</v>
      </c>
      <c r="F12" s="128">
        <f t="shared" si="0"/>
        <v>11000</v>
      </c>
      <c r="G12" s="128" t="s">
        <v>34</v>
      </c>
      <c r="H12" s="165">
        <f>(F12/F45)*100+H11</f>
        <v>90.673394421612741</v>
      </c>
    </row>
    <row r="13" spans="1:8">
      <c r="A13" s="127">
        <v>45517.397569444445</v>
      </c>
      <c r="B13" s="128" t="s">
        <v>479</v>
      </c>
      <c r="C13" s="128" t="s">
        <v>480</v>
      </c>
      <c r="D13" s="128">
        <v>9350</v>
      </c>
      <c r="E13" s="128">
        <v>1</v>
      </c>
      <c r="F13" s="128">
        <f t="shared" si="0"/>
        <v>9350</v>
      </c>
      <c r="G13" s="128" t="s">
        <v>619</v>
      </c>
      <c r="H13" s="165">
        <f>(F13/F45)*100+H12</f>
        <v>91.703715049678564</v>
      </c>
    </row>
    <row r="14" spans="1:8">
      <c r="A14" s="127">
        <v>45517.397569444445</v>
      </c>
      <c r="B14" s="128" t="s">
        <v>481</v>
      </c>
      <c r="C14" s="128" t="s">
        <v>482</v>
      </c>
      <c r="D14" s="128">
        <v>8600</v>
      </c>
      <c r="E14" s="128">
        <v>1</v>
      </c>
      <c r="F14" s="128">
        <f t="shared" si="0"/>
        <v>8600</v>
      </c>
      <c r="G14" s="128" t="s">
        <v>619</v>
      </c>
      <c r="H14" s="165">
        <f>(F14/F45)*100+H13</f>
        <v>92.651389638059968</v>
      </c>
    </row>
    <row r="15" spans="1:8">
      <c r="A15" s="127">
        <v>45519.719236111108</v>
      </c>
      <c r="B15" s="128" t="s">
        <v>620</v>
      </c>
      <c r="C15" s="128" t="s">
        <v>621</v>
      </c>
      <c r="D15" s="128">
        <v>40</v>
      </c>
      <c r="E15" s="128">
        <v>200</v>
      </c>
      <c r="F15" s="128">
        <f t="shared" si="0"/>
        <v>8000</v>
      </c>
      <c r="G15" s="128" t="s">
        <v>34</v>
      </c>
      <c r="H15" s="165">
        <f>(F15/F45)*100+H14</f>
        <v>93.532947394693821</v>
      </c>
    </row>
    <row r="16" spans="1:8">
      <c r="A16" s="127">
        <v>45519.719988425924</v>
      </c>
      <c r="B16" s="128" t="s">
        <v>68</v>
      </c>
      <c r="C16" s="128" t="s">
        <v>69</v>
      </c>
      <c r="D16" s="128">
        <v>290</v>
      </c>
      <c r="E16" s="128">
        <v>20</v>
      </c>
      <c r="F16" s="128">
        <f t="shared" si="0"/>
        <v>5800</v>
      </c>
      <c r="G16" s="128" t="s">
        <v>96</v>
      </c>
      <c r="H16" s="165">
        <f>(F16/F45)*100+H15</f>
        <v>94.172076768253376</v>
      </c>
    </row>
    <row r="17" spans="1:8">
      <c r="A17" s="127">
        <v>45519.720150462963</v>
      </c>
      <c r="B17" s="128" t="s">
        <v>75</v>
      </c>
      <c r="C17" s="128" t="s">
        <v>76</v>
      </c>
      <c r="D17" s="128">
        <v>2651.5</v>
      </c>
      <c r="E17" s="128">
        <v>2</v>
      </c>
      <c r="F17" s="128">
        <f t="shared" si="0"/>
        <v>5303</v>
      </c>
      <c r="G17" s="128" t="s">
        <v>96</v>
      </c>
      <c r="H17" s="165">
        <f>(F17/F45)*100+H16</f>
        <v>94.75643936618205</v>
      </c>
    </row>
    <row r="18" spans="1:8">
      <c r="A18" s="127">
        <v>45519.720347222225</v>
      </c>
      <c r="B18" s="128" t="s">
        <v>176</v>
      </c>
      <c r="C18" s="128" t="s">
        <v>177</v>
      </c>
      <c r="D18" s="128">
        <v>2350</v>
      </c>
      <c r="E18" s="128">
        <v>2</v>
      </c>
      <c r="F18" s="128">
        <f t="shared" si="0"/>
        <v>4700</v>
      </c>
      <c r="G18" s="128" t="s">
        <v>102</v>
      </c>
      <c r="H18" s="165">
        <f>(F18/F45)*100+H17</f>
        <v>95.274354548204442</v>
      </c>
    </row>
    <row r="19" spans="1:8">
      <c r="A19" s="127">
        <v>45518.411921296298</v>
      </c>
      <c r="B19" s="128" t="s">
        <v>341</v>
      </c>
      <c r="C19" s="128" t="s">
        <v>342</v>
      </c>
      <c r="D19" s="128">
        <v>4500</v>
      </c>
      <c r="E19" s="128">
        <v>1</v>
      </c>
      <c r="F19" s="128">
        <f t="shared" si="0"/>
        <v>4500</v>
      </c>
      <c r="G19" s="128" t="s">
        <v>343</v>
      </c>
      <c r="H19" s="165">
        <f>(F19/F45)*100+H18</f>
        <v>95.770230786310989</v>
      </c>
    </row>
    <row r="20" spans="1:8">
      <c r="A20" s="127">
        <v>45506.560624999998</v>
      </c>
      <c r="B20" s="128" t="s">
        <v>622</v>
      </c>
      <c r="C20" s="128" t="s">
        <v>623</v>
      </c>
      <c r="D20" s="128">
        <v>4450</v>
      </c>
      <c r="E20" s="128">
        <v>1</v>
      </c>
      <c r="F20" s="128">
        <f t="shared" si="0"/>
        <v>4450</v>
      </c>
      <c r="G20" s="128" t="s">
        <v>583</v>
      </c>
      <c r="H20" s="165">
        <f>(F20/F45)*100+H19</f>
        <v>96.260597288438575</v>
      </c>
    </row>
    <row r="21" spans="1:8">
      <c r="A21" s="127">
        <v>45519.720347222225</v>
      </c>
      <c r="B21" s="128" t="s">
        <v>92</v>
      </c>
      <c r="C21" s="128" t="s">
        <v>93</v>
      </c>
      <c r="D21" s="128">
        <v>140</v>
      </c>
      <c r="E21" s="128">
        <v>30</v>
      </c>
      <c r="F21" s="128">
        <f t="shared" si="0"/>
        <v>4200</v>
      </c>
      <c r="G21" s="128" t="s">
        <v>34</v>
      </c>
      <c r="H21" s="165">
        <f>(F21/F45)*100+H20</f>
        <v>96.723415110671354</v>
      </c>
    </row>
    <row r="22" spans="1:8">
      <c r="A22" s="127">
        <v>45519.720347222225</v>
      </c>
      <c r="B22" s="128" t="s">
        <v>173</v>
      </c>
      <c r="C22" s="128" t="s">
        <v>174</v>
      </c>
      <c r="D22" s="128">
        <v>261.89999999999998</v>
      </c>
      <c r="E22" s="128">
        <v>15</v>
      </c>
      <c r="F22" s="128">
        <f t="shared" si="0"/>
        <v>3928.4999999999995</v>
      </c>
      <c r="G22" s="128" t="s">
        <v>96</v>
      </c>
      <c r="H22" s="165">
        <f>(F22/F45)*100+H21</f>
        <v>97.156315066538369</v>
      </c>
    </row>
    <row r="23" spans="1:8">
      <c r="A23" s="127">
        <v>45519.719664351855</v>
      </c>
      <c r="B23" s="128" t="s">
        <v>84</v>
      </c>
      <c r="C23" s="128" t="s">
        <v>85</v>
      </c>
      <c r="D23" s="128">
        <v>172</v>
      </c>
      <c r="E23" s="128">
        <v>20</v>
      </c>
      <c r="F23" s="128">
        <f t="shared" si="0"/>
        <v>3440</v>
      </c>
      <c r="G23" s="128" t="s">
        <v>34</v>
      </c>
      <c r="H23" s="165">
        <f>(F23/F45)*100+H22</f>
        <v>97.535384901890922</v>
      </c>
    </row>
    <row r="24" spans="1:8">
      <c r="A24" s="127">
        <v>45517.397569444445</v>
      </c>
      <c r="B24" s="128" t="s">
        <v>194</v>
      </c>
      <c r="C24" s="128" t="s">
        <v>195</v>
      </c>
      <c r="D24" s="128">
        <v>2970</v>
      </c>
      <c r="E24" s="128">
        <v>1</v>
      </c>
      <c r="F24" s="128">
        <f t="shared" si="0"/>
        <v>2970</v>
      </c>
      <c r="G24" s="128" t="s">
        <v>624</v>
      </c>
      <c r="H24" s="165">
        <f>(F24/F45)*100+H23</f>
        <v>97.862663219041238</v>
      </c>
    </row>
    <row r="25" spans="1:8">
      <c r="A25" s="127">
        <v>45519.720925925925</v>
      </c>
      <c r="B25" s="128" t="s">
        <v>82</v>
      </c>
      <c r="C25" s="128" t="s">
        <v>83</v>
      </c>
      <c r="D25" s="128">
        <v>140</v>
      </c>
      <c r="E25" s="128">
        <v>20</v>
      </c>
      <c r="F25" s="128">
        <f t="shared" si="0"/>
        <v>2800</v>
      </c>
      <c r="G25" s="128" t="s">
        <v>34</v>
      </c>
      <c r="H25" s="165">
        <f>(F25/F45)*100+H24</f>
        <v>98.171208433863086</v>
      </c>
    </row>
    <row r="26" spans="1:8">
      <c r="A26" s="127">
        <v>45519.720347222225</v>
      </c>
      <c r="B26" s="128" t="s">
        <v>521</v>
      </c>
      <c r="C26" s="128" t="s">
        <v>522</v>
      </c>
      <c r="D26" s="128">
        <v>1400</v>
      </c>
      <c r="E26" s="128">
        <v>2</v>
      </c>
      <c r="F26" s="128">
        <f t="shared" si="0"/>
        <v>2800</v>
      </c>
      <c r="G26" s="128" t="s">
        <v>102</v>
      </c>
      <c r="H26" s="165">
        <f>(F26/F45)*100+H25</f>
        <v>98.479753648684934</v>
      </c>
    </row>
    <row r="27" spans="1:8">
      <c r="A27" s="127">
        <v>45519.720752314817</v>
      </c>
      <c r="B27" s="128" t="s">
        <v>134</v>
      </c>
      <c r="C27" s="128" t="s">
        <v>135</v>
      </c>
      <c r="D27" s="128">
        <v>1356.5</v>
      </c>
      <c r="E27" s="128">
        <v>2</v>
      </c>
      <c r="F27" s="128">
        <f t="shared" si="0"/>
        <v>2713</v>
      </c>
      <c r="G27" s="128" t="s">
        <v>34</v>
      </c>
      <c r="H27" s="165">
        <f>(F27/F45)*100+H26</f>
        <v>98.778711922903398</v>
      </c>
    </row>
    <row r="28" spans="1:8">
      <c r="A28" s="127">
        <v>45519.718969907408</v>
      </c>
      <c r="B28" s="128" t="s">
        <v>87</v>
      </c>
      <c r="C28" s="128" t="s">
        <v>88</v>
      </c>
      <c r="D28" s="128">
        <v>500</v>
      </c>
      <c r="E28" s="128">
        <v>5</v>
      </c>
      <c r="F28" s="128">
        <f t="shared" si="0"/>
        <v>2500</v>
      </c>
      <c r="G28" s="128" t="s">
        <v>96</v>
      </c>
      <c r="H28" s="165">
        <f>(F28/F45)*100+H27</f>
        <v>99.054198721851478</v>
      </c>
    </row>
    <row r="29" spans="1:8">
      <c r="A29" s="127">
        <v>45506.560034722221</v>
      </c>
      <c r="B29" s="128" t="s">
        <v>198</v>
      </c>
      <c r="C29" s="128" t="s">
        <v>199</v>
      </c>
      <c r="D29" s="128">
        <v>600</v>
      </c>
      <c r="E29" s="128">
        <v>4</v>
      </c>
      <c r="F29" s="128">
        <f t="shared" si="0"/>
        <v>2400</v>
      </c>
      <c r="G29" s="128" t="s">
        <v>583</v>
      </c>
      <c r="H29" s="165">
        <f>(F29/F45)*100+H28</f>
        <v>99.318666048841635</v>
      </c>
    </row>
    <row r="30" spans="1:8">
      <c r="A30" s="127">
        <v>45519.719664351855</v>
      </c>
      <c r="B30" s="128" t="s">
        <v>49</v>
      </c>
      <c r="C30" s="128" t="s">
        <v>67</v>
      </c>
      <c r="D30" s="128">
        <v>17</v>
      </c>
      <c r="E30" s="128">
        <v>100</v>
      </c>
      <c r="F30" s="128">
        <f t="shared" si="0"/>
        <v>1700</v>
      </c>
      <c r="G30" s="128" t="s">
        <v>34</v>
      </c>
      <c r="H30" s="165">
        <f>(F30/F45)*100+H29</f>
        <v>99.505997072126334</v>
      </c>
    </row>
    <row r="31" spans="1:8">
      <c r="A31" s="127">
        <v>45519.720752314817</v>
      </c>
      <c r="B31" s="128" t="s">
        <v>55</v>
      </c>
      <c r="C31" s="128" t="s">
        <v>56</v>
      </c>
      <c r="D31" s="128">
        <v>80</v>
      </c>
      <c r="E31" s="128">
        <v>20</v>
      </c>
      <c r="F31" s="128">
        <f t="shared" si="0"/>
        <v>1600</v>
      </c>
      <c r="G31" s="128" t="s">
        <v>34</v>
      </c>
      <c r="H31" s="165">
        <f>(F31/F45)*100+H30</f>
        <v>99.68230862345311</v>
      </c>
    </row>
    <row r="32" spans="1:8">
      <c r="A32" s="127">
        <v>45519.719664351855</v>
      </c>
      <c r="B32" s="128" t="s">
        <v>50</v>
      </c>
      <c r="C32" s="128" t="s">
        <v>51</v>
      </c>
      <c r="D32" s="128">
        <v>51</v>
      </c>
      <c r="E32" s="128">
        <v>20</v>
      </c>
      <c r="F32" s="128">
        <f t="shared" si="0"/>
        <v>1020</v>
      </c>
      <c r="G32" s="128" t="s">
        <v>34</v>
      </c>
      <c r="H32" s="165">
        <f>(F32/F45)*100+H31</f>
        <v>99.794707237423921</v>
      </c>
    </row>
    <row r="33" spans="1:8">
      <c r="A33" s="127">
        <v>45519.720347222225</v>
      </c>
      <c r="B33" s="128" t="s">
        <v>103</v>
      </c>
      <c r="C33" s="128" t="s">
        <v>104</v>
      </c>
      <c r="D33" s="128">
        <v>328.5</v>
      </c>
      <c r="E33" s="128">
        <v>2</v>
      </c>
      <c r="F33" s="128">
        <f t="shared" si="0"/>
        <v>657</v>
      </c>
      <c r="G33" s="128" t="s">
        <v>102</v>
      </c>
      <c r="H33" s="165">
        <f>(F33/F45)*100+H32</f>
        <v>99.867105168187479</v>
      </c>
    </row>
    <row r="34" spans="1:8">
      <c r="A34" s="127">
        <v>45519.719664351855</v>
      </c>
      <c r="B34" s="128" t="s">
        <v>403</v>
      </c>
      <c r="C34" s="128" t="s">
        <v>404</v>
      </c>
      <c r="D34" s="128">
        <v>55.1</v>
      </c>
      <c r="E34" s="128">
        <v>10</v>
      </c>
      <c r="F34" s="128">
        <f t="shared" si="0"/>
        <v>551</v>
      </c>
      <c r="G34" s="128" t="s">
        <v>102</v>
      </c>
      <c r="H34" s="165">
        <f>(F34/F45)*100+H33</f>
        <v>99.927822458675635</v>
      </c>
    </row>
    <row r="35" spans="1:8">
      <c r="A35" s="127">
        <v>45506.561631944445</v>
      </c>
      <c r="B35" s="128" t="s">
        <v>52</v>
      </c>
      <c r="C35" s="128" t="s">
        <v>81</v>
      </c>
      <c r="D35" s="128">
        <v>4</v>
      </c>
      <c r="E35" s="128">
        <v>120</v>
      </c>
      <c r="F35" s="128">
        <f t="shared" si="0"/>
        <v>480</v>
      </c>
      <c r="G35" s="128" t="s">
        <v>625</v>
      </c>
      <c r="H35" s="165">
        <f>(F35/F45)*100+H34</f>
        <v>99.980715924073664</v>
      </c>
    </row>
    <row r="36" spans="1:8">
      <c r="A36" s="127">
        <v>45506.560624999998</v>
      </c>
      <c r="B36" s="128" t="s">
        <v>150</v>
      </c>
      <c r="C36" s="128" t="s">
        <v>151</v>
      </c>
      <c r="D36" s="128">
        <v>7</v>
      </c>
      <c r="E36" s="128">
        <v>25</v>
      </c>
      <c r="F36" s="128">
        <f t="shared" si="0"/>
        <v>175</v>
      </c>
      <c r="G36" s="128" t="s">
        <v>583</v>
      </c>
      <c r="H36" s="165">
        <f>(F36/F45)*100+H35</f>
        <v>100.00000000000003</v>
      </c>
    </row>
    <row r="37" spans="1:8">
      <c r="A37" s="64"/>
      <c r="B37" s="65"/>
      <c r="C37" s="65"/>
      <c r="D37" s="65"/>
      <c r="E37" s="65"/>
      <c r="F37" s="65"/>
      <c r="G37" s="65"/>
      <c r="H37" s="93"/>
    </row>
    <row r="38" spans="1:8">
      <c r="A38" s="64"/>
      <c r="B38" s="65"/>
      <c r="C38" s="65"/>
      <c r="D38" s="65"/>
      <c r="E38" s="65"/>
      <c r="F38" s="65"/>
      <c r="G38" s="65"/>
      <c r="H38" s="93"/>
    </row>
    <row r="39" spans="1:8">
      <c r="A39" s="64"/>
      <c r="B39" s="65"/>
      <c r="C39" s="65"/>
      <c r="D39" s="65"/>
      <c r="E39" s="65"/>
      <c r="F39" s="65"/>
      <c r="G39" s="65"/>
      <c r="H39" s="93"/>
    </row>
    <row r="40" spans="1:8">
      <c r="A40" s="64"/>
      <c r="B40" s="65"/>
      <c r="C40" s="65"/>
      <c r="D40" s="65"/>
      <c r="E40" s="65"/>
      <c r="F40" s="65"/>
      <c r="G40" s="65"/>
      <c r="H40" s="93"/>
    </row>
    <row r="41" spans="1:8">
      <c r="A41" s="64"/>
      <c r="B41" s="65"/>
      <c r="C41" s="65"/>
      <c r="D41" s="65"/>
      <c r="E41" s="65"/>
      <c r="F41" s="65"/>
      <c r="G41" s="65"/>
      <c r="H41" s="93"/>
    </row>
    <row r="42" spans="1:8">
      <c r="A42" s="64"/>
      <c r="B42" s="65"/>
      <c r="C42" s="65"/>
      <c r="D42" s="65"/>
      <c r="E42" s="65"/>
      <c r="F42" s="65"/>
      <c r="G42" s="65"/>
      <c r="H42" s="93"/>
    </row>
    <row r="43" spans="1:8">
      <c r="A43" s="64"/>
      <c r="B43" s="65"/>
      <c r="C43" s="65"/>
      <c r="D43" s="65"/>
      <c r="E43" s="65"/>
      <c r="F43" s="65"/>
      <c r="G43" s="65"/>
      <c r="H43" s="93"/>
    </row>
    <row r="44" spans="1:8">
      <c r="A44" s="64"/>
      <c r="B44" s="65"/>
      <c r="C44" s="65"/>
      <c r="D44" s="65"/>
      <c r="E44" s="65"/>
      <c r="F44" s="65"/>
      <c r="G44" s="65"/>
      <c r="H44" s="93"/>
    </row>
    <row r="45" spans="1:8">
      <c r="F45" s="69">
        <f>SUM(F2:F44)</f>
        <v>907484.5</v>
      </c>
    </row>
  </sheetData>
  <phoneticPr fontId="6" type="noConversion"/>
  <pageMargins left="0.7" right="0.7" top="0.75" bottom="0.75" header="0.3" footer="0.3"/>
  <pageSetup paperSize="9" orientation="landscape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4"/>
  <sheetViews>
    <sheetView zoomScale="80" zoomScaleNormal="80" workbookViewId="0">
      <selection activeCell="S31" sqref="S31"/>
    </sheetView>
  </sheetViews>
  <sheetFormatPr defaultRowHeight="15.75"/>
  <cols>
    <col min="1" max="1" width="10.875" style="56" bestFit="1" customWidth="1"/>
    <col min="2" max="2" width="11.25" style="56" bestFit="1" customWidth="1"/>
    <col min="3" max="3" width="45.25" style="56" customWidth="1"/>
    <col min="4" max="6" width="9" style="56"/>
    <col min="7" max="7" width="26.625" style="56" customWidth="1"/>
    <col min="8" max="8" width="9.875" style="80" bestFit="1" customWidth="1"/>
    <col min="9" max="16384" width="9" style="56"/>
  </cols>
  <sheetData>
    <row r="1" spans="1:8">
      <c r="A1" s="61" t="s">
        <v>138</v>
      </c>
      <c r="B1" s="61" t="s">
        <v>25</v>
      </c>
      <c r="C1" s="61" t="s">
        <v>26</v>
      </c>
      <c r="D1" s="61" t="s">
        <v>0</v>
      </c>
      <c r="E1" s="61" t="s">
        <v>139</v>
      </c>
      <c r="F1" s="61" t="s">
        <v>28</v>
      </c>
      <c r="G1" s="61" t="s">
        <v>29</v>
      </c>
      <c r="H1" s="82" t="s">
        <v>186</v>
      </c>
    </row>
    <row r="2" spans="1:8">
      <c r="A2" s="55">
        <v>45537.402442129627</v>
      </c>
      <c r="B2" s="56" t="s">
        <v>626</v>
      </c>
      <c r="C2" s="56" t="s">
        <v>627</v>
      </c>
      <c r="D2" s="56">
        <v>2000</v>
      </c>
      <c r="E2" s="56">
        <v>2</v>
      </c>
      <c r="F2" s="56">
        <v>4000</v>
      </c>
      <c r="G2" s="56" t="s">
        <v>628</v>
      </c>
      <c r="H2" s="93">
        <f>F2/F23*100</f>
        <v>77.51937984496125</v>
      </c>
    </row>
    <row r="3" spans="1:8">
      <c r="A3" s="55">
        <v>45541.553437499999</v>
      </c>
      <c r="B3" s="56" t="s">
        <v>235</v>
      </c>
      <c r="C3" s="56" t="s">
        <v>236</v>
      </c>
      <c r="D3" s="56">
        <v>42176</v>
      </c>
      <c r="E3" s="56">
        <v>1</v>
      </c>
      <c r="F3" s="56">
        <v>42176</v>
      </c>
      <c r="G3" s="56" t="s">
        <v>149</v>
      </c>
      <c r="H3" s="93">
        <f>F3/F23*100+H2</f>
        <v>894.88372093023258</v>
      </c>
    </row>
    <row r="4" spans="1:8">
      <c r="A4" s="55">
        <v>45544.411527777775</v>
      </c>
      <c r="B4" s="56" t="s">
        <v>629</v>
      </c>
      <c r="C4" s="56" t="s">
        <v>44</v>
      </c>
      <c r="D4" s="56">
        <v>15000</v>
      </c>
      <c r="E4" s="56">
        <v>3</v>
      </c>
      <c r="F4" s="56">
        <v>45000</v>
      </c>
      <c r="G4" s="56" t="s">
        <v>149</v>
      </c>
      <c r="H4" s="93">
        <f>F4/F23*100+H3</f>
        <v>1766.9767441860465</v>
      </c>
    </row>
    <row r="5" spans="1:8">
      <c r="A5" s="55">
        <v>45544.411724537036</v>
      </c>
      <c r="B5" s="56" t="s">
        <v>630</v>
      </c>
      <c r="C5" s="56" t="s">
        <v>631</v>
      </c>
      <c r="D5" s="56">
        <v>76000</v>
      </c>
      <c r="E5" s="56">
        <v>1</v>
      </c>
      <c r="F5" s="56">
        <v>76000</v>
      </c>
      <c r="G5" s="56" t="s">
        <v>632</v>
      </c>
      <c r="H5" s="93">
        <f>F5/F23*100+H4</f>
        <v>3239.8449612403101</v>
      </c>
    </row>
    <row r="6" spans="1:8">
      <c r="A6" s="55">
        <v>45544.411724537036</v>
      </c>
      <c r="B6" s="56" t="s">
        <v>633</v>
      </c>
      <c r="C6" s="56" t="s">
        <v>634</v>
      </c>
      <c r="D6" s="56">
        <v>177</v>
      </c>
      <c r="E6" s="56">
        <v>20</v>
      </c>
      <c r="F6" s="56">
        <v>3540</v>
      </c>
      <c r="G6" s="56" t="s">
        <v>149</v>
      </c>
      <c r="H6" s="93">
        <f>F6/F23*100+H5</f>
        <v>3308.4496124031007</v>
      </c>
    </row>
    <row r="7" spans="1:8">
      <c r="A7" s="55">
        <v>45553.707604166666</v>
      </c>
      <c r="B7" s="56" t="s">
        <v>169</v>
      </c>
      <c r="C7" s="56" t="s">
        <v>170</v>
      </c>
      <c r="D7" s="56">
        <v>64</v>
      </c>
      <c r="E7" s="56">
        <v>200</v>
      </c>
      <c r="F7" s="56">
        <v>12800</v>
      </c>
      <c r="G7" s="56" t="s">
        <v>34</v>
      </c>
      <c r="H7" s="93">
        <f>F7/F23*100+H6</f>
        <v>3556.5116279069766</v>
      </c>
    </row>
    <row r="8" spans="1:8">
      <c r="A8" s="55">
        <v>45553.709849537037</v>
      </c>
      <c r="B8" s="56" t="s">
        <v>620</v>
      </c>
      <c r="C8" s="56" t="s">
        <v>621</v>
      </c>
      <c r="D8" s="56">
        <v>40</v>
      </c>
      <c r="E8" s="56">
        <v>250</v>
      </c>
      <c r="F8" s="56">
        <v>10000</v>
      </c>
      <c r="G8" s="56" t="s">
        <v>34</v>
      </c>
      <c r="H8" s="93">
        <f>F8/F23*100+H7</f>
        <v>3750.3100775193798</v>
      </c>
    </row>
    <row r="9" spans="1:8">
      <c r="A9" s="55">
        <v>45560.704097222224</v>
      </c>
      <c r="B9" s="56" t="s">
        <v>52</v>
      </c>
      <c r="C9" s="56" t="s">
        <v>81</v>
      </c>
      <c r="D9" s="56">
        <v>4</v>
      </c>
      <c r="E9" s="56">
        <v>100</v>
      </c>
      <c r="F9" s="56">
        <v>400</v>
      </c>
      <c r="G9" s="56" t="s">
        <v>635</v>
      </c>
      <c r="H9" s="93">
        <f>F9/F23*100+H8</f>
        <v>3758.062015503876</v>
      </c>
    </row>
    <row r="10" spans="1:8">
      <c r="A10" s="55">
        <v>45561.644120370373</v>
      </c>
      <c r="B10" s="56" t="s">
        <v>636</v>
      </c>
      <c r="C10" s="56" t="s">
        <v>637</v>
      </c>
      <c r="D10" s="56">
        <v>4400</v>
      </c>
      <c r="E10" s="56">
        <v>1</v>
      </c>
      <c r="F10" s="56">
        <v>4400</v>
      </c>
      <c r="G10" s="56" t="s">
        <v>34</v>
      </c>
      <c r="H10" s="93">
        <f>F10/F23*100+H9</f>
        <v>3843.3333333333335</v>
      </c>
    </row>
    <row r="11" spans="1:8">
      <c r="A11" s="55">
        <v>45561.644270833334</v>
      </c>
      <c r="B11" s="56" t="s">
        <v>146</v>
      </c>
      <c r="C11" s="56" t="s">
        <v>147</v>
      </c>
      <c r="D11" s="56">
        <v>12220</v>
      </c>
      <c r="E11" s="56">
        <v>1</v>
      </c>
      <c r="F11" s="56">
        <v>12220</v>
      </c>
      <c r="G11" s="56" t="s">
        <v>34</v>
      </c>
      <c r="H11" s="93">
        <f>F11/F23*100+H10</f>
        <v>4080.1550387596899</v>
      </c>
    </row>
    <row r="12" spans="1:8">
      <c r="A12" s="55">
        <v>45561.644270833334</v>
      </c>
      <c r="B12" s="56" t="s">
        <v>111</v>
      </c>
      <c r="C12" s="56" t="s">
        <v>112</v>
      </c>
      <c r="D12" s="56">
        <v>1054.7333333333299</v>
      </c>
      <c r="E12" s="56">
        <v>15</v>
      </c>
      <c r="F12" s="56">
        <v>15821</v>
      </c>
      <c r="G12" s="56" t="s">
        <v>96</v>
      </c>
      <c r="H12" s="93">
        <f>F12/F23*100+H11</f>
        <v>4386.7635658914733</v>
      </c>
    </row>
    <row r="13" spans="1:8">
      <c r="A13" s="55">
        <v>45561.644386574073</v>
      </c>
      <c r="B13" s="56" t="s">
        <v>531</v>
      </c>
      <c r="C13" s="56" t="s">
        <v>532</v>
      </c>
      <c r="D13" s="56">
        <v>1700</v>
      </c>
      <c r="E13" s="56">
        <v>1</v>
      </c>
      <c r="F13" s="56">
        <v>1700</v>
      </c>
      <c r="G13" s="56" t="s">
        <v>34</v>
      </c>
      <c r="H13" s="93">
        <f>F13/F23*100+H12</f>
        <v>4419.709302325582</v>
      </c>
    </row>
    <row r="14" spans="1:8">
      <c r="A14" s="55">
        <v>45561.644548611112</v>
      </c>
      <c r="B14" s="56" t="s">
        <v>400</v>
      </c>
      <c r="C14" s="56" t="s">
        <v>401</v>
      </c>
      <c r="D14" s="56">
        <v>85</v>
      </c>
      <c r="E14" s="56">
        <v>5</v>
      </c>
      <c r="F14" s="56">
        <v>425</v>
      </c>
      <c r="G14" s="56" t="s">
        <v>34</v>
      </c>
      <c r="H14" s="93">
        <f>F14/F23*100+H13</f>
        <v>4427.9457364341088</v>
      </c>
    </row>
    <row r="15" spans="1:8">
      <c r="A15" s="55">
        <v>45561.644548611112</v>
      </c>
      <c r="B15" s="56" t="s">
        <v>90</v>
      </c>
      <c r="C15" s="56" t="s">
        <v>91</v>
      </c>
      <c r="D15" s="56">
        <v>1809.5</v>
      </c>
      <c r="E15" s="56">
        <v>2</v>
      </c>
      <c r="F15" s="56">
        <v>3619</v>
      </c>
      <c r="G15" s="56" t="s">
        <v>34</v>
      </c>
      <c r="H15" s="93">
        <f>F15/F23*100+H14</f>
        <v>4498.0813953488378</v>
      </c>
    </row>
    <row r="16" spans="1:8">
      <c r="A16" s="55">
        <v>45561.644548611112</v>
      </c>
      <c r="B16" s="56" t="s">
        <v>201</v>
      </c>
      <c r="C16" s="56" t="s">
        <v>202</v>
      </c>
      <c r="D16" s="56">
        <v>3067.5</v>
      </c>
      <c r="E16" s="56">
        <v>2</v>
      </c>
      <c r="F16" s="56">
        <v>6135</v>
      </c>
      <c r="G16" s="56" t="s">
        <v>34</v>
      </c>
      <c r="H16" s="93">
        <f>F16/F23*100+H15</f>
        <v>4616.9767441860467</v>
      </c>
    </row>
    <row r="17" spans="1:8">
      <c r="A17" s="55">
        <v>45561.644675925927</v>
      </c>
      <c r="B17" s="56" t="s">
        <v>71</v>
      </c>
      <c r="C17" s="56" t="s">
        <v>72</v>
      </c>
      <c r="D17" s="56">
        <v>2500</v>
      </c>
      <c r="E17" s="56">
        <v>2</v>
      </c>
      <c r="F17" s="56">
        <v>5000</v>
      </c>
      <c r="G17" s="56" t="s">
        <v>34</v>
      </c>
      <c r="H17" s="93">
        <f>F17/F23*100+H16</f>
        <v>4713.8759689922481</v>
      </c>
    </row>
    <row r="18" spans="1:8">
      <c r="A18" s="55">
        <v>45561.644675925927</v>
      </c>
      <c r="B18" s="56" t="s">
        <v>70</v>
      </c>
      <c r="C18" s="56" t="s">
        <v>100</v>
      </c>
      <c r="D18" s="56">
        <v>12300</v>
      </c>
      <c r="E18" s="56">
        <v>2</v>
      </c>
      <c r="F18" s="56">
        <v>24600</v>
      </c>
      <c r="G18" s="56" t="s">
        <v>96</v>
      </c>
      <c r="H18" s="93">
        <f>F18/F23*100+H17</f>
        <v>5190.6201550387595</v>
      </c>
    </row>
    <row r="19" spans="1:8">
      <c r="A19" s="55">
        <v>45561.644675925927</v>
      </c>
      <c r="B19" s="56" t="s">
        <v>75</v>
      </c>
      <c r="C19" s="56" t="s">
        <v>76</v>
      </c>
      <c r="D19" s="56">
        <v>2651.5</v>
      </c>
      <c r="E19" s="56">
        <v>2</v>
      </c>
      <c r="F19" s="56">
        <v>5303</v>
      </c>
      <c r="G19" s="56" t="s">
        <v>96</v>
      </c>
      <c r="H19" s="93">
        <f>F19/F23*100+H18</f>
        <v>5293.3914728682166</v>
      </c>
    </row>
    <row r="20" spans="1:8">
      <c r="A20" s="55">
        <v>45561.644884259258</v>
      </c>
      <c r="B20" s="56" t="s">
        <v>54</v>
      </c>
      <c r="C20" s="56" t="s">
        <v>86</v>
      </c>
      <c r="D20" s="56">
        <v>30</v>
      </c>
      <c r="E20" s="56">
        <v>20</v>
      </c>
      <c r="F20" s="56">
        <v>600</v>
      </c>
      <c r="G20" s="56" t="s">
        <v>34</v>
      </c>
      <c r="H20" s="93">
        <f>F20/F23*100+H19</f>
        <v>5305.0193798449609</v>
      </c>
    </row>
    <row r="21" spans="1:8">
      <c r="A21" s="55">
        <v>45561.644884259258</v>
      </c>
      <c r="B21" s="56" t="s">
        <v>55</v>
      </c>
      <c r="C21" s="56" t="s">
        <v>56</v>
      </c>
      <c r="D21" s="56">
        <v>80</v>
      </c>
      <c r="E21" s="56">
        <v>30</v>
      </c>
      <c r="F21" s="56">
        <v>2400</v>
      </c>
      <c r="G21" s="56" t="s">
        <v>34</v>
      </c>
      <c r="H21" s="93">
        <f>F21/F23*100+H20</f>
        <v>5351.531007751938</v>
      </c>
    </row>
    <row r="22" spans="1:8">
      <c r="A22" s="55">
        <v>45561.644884259258</v>
      </c>
      <c r="B22" s="56" t="s">
        <v>82</v>
      </c>
      <c r="C22" s="56" t="s">
        <v>83</v>
      </c>
      <c r="D22" s="56">
        <v>140</v>
      </c>
      <c r="E22" s="56">
        <v>30</v>
      </c>
      <c r="F22" s="56">
        <v>4200</v>
      </c>
      <c r="G22" s="56" t="s">
        <v>34</v>
      </c>
      <c r="H22" s="93">
        <v>100</v>
      </c>
    </row>
    <row r="23" spans="1:8">
      <c r="A23" s="55">
        <v>45561.644884259258</v>
      </c>
      <c r="B23" s="56" t="s">
        <v>84</v>
      </c>
      <c r="C23" s="56" t="s">
        <v>85</v>
      </c>
      <c r="D23" s="56">
        <v>172</v>
      </c>
      <c r="E23" s="56">
        <v>30</v>
      </c>
      <c r="F23" s="56">
        <v>5160</v>
      </c>
      <c r="G23" s="56" t="s">
        <v>34</v>
      </c>
      <c r="H23" s="93"/>
    </row>
    <row r="24" spans="1:8">
      <c r="A24" s="55">
        <v>45561.644884259258</v>
      </c>
      <c r="B24" s="56" t="s">
        <v>68</v>
      </c>
      <c r="C24" s="56" t="s">
        <v>69</v>
      </c>
      <c r="D24" s="56">
        <v>290</v>
      </c>
      <c r="E24" s="56">
        <v>20</v>
      </c>
      <c r="F24" s="56">
        <v>5800</v>
      </c>
      <c r="G24" s="56" t="s">
        <v>96</v>
      </c>
      <c r="H24" s="120"/>
    </row>
    <row r="25" spans="1:8">
      <c r="A25" s="55">
        <v>45561.64502314815</v>
      </c>
      <c r="B25" s="56" t="s">
        <v>173</v>
      </c>
      <c r="C25" s="56" t="s">
        <v>174</v>
      </c>
      <c r="D25" s="56">
        <v>261.86666666666702</v>
      </c>
      <c r="E25" s="56">
        <v>15</v>
      </c>
      <c r="F25" s="56">
        <v>3928</v>
      </c>
      <c r="G25" s="56" t="s">
        <v>96</v>
      </c>
      <c r="H25" s="120"/>
    </row>
    <row r="26" spans="1:8">
      <c r="A26" s="55">
        <v>45561.64502314815</v>
      </c>
      <c r="B26" s="56" t="s">
        <v>150</v>
      </c>
      <c r="C26" s="56" t="s">
        <v>151</v>
      </c>
      <c r="D26" s="56">
        <v>7</v>
      </c>
      <c r="E26" s="56">
        <v>30</v>
      </c>
      <c r="F26" s="56">
        <v>210</v>
      </c>
      <c r="G26" s="56" t="s">
        <v>34</v>
      </c>
      <c r="H26" s="120"/>
    </row>
    <row r="27" spans="1:8">
      <c r="A27" s="55">
        <v>45561.64502314815</v>
      </c>
      <c r="B27" s="56" t="s">
        <v>638</v>
      </c>
      <c r="C27" s="56" t="s">
        <v>639</v>
      </c>
      <c r="D27" s="56">
        <v>4800</v>
      </c>
      <c r="E27" s="56">
        <v>1</v>
      </c>
      <c r="F27" s="56">
        <v>4800</v>
      </c>
      <c r="G27" s="56" t="s">
        <v>96</v>
      </c>
      <c r="H27" s="120"/>
    </row>
    <row r="28" spans="1:8">
      <c r="A28" s="55">
        <v>45561.645162037035</v>
      </c>
      <c r="B28" s="56" t="s">
        <v>163</v>
      </c>
      <c r="C28" s="56" t="s">
        <v>164</v>
      </c>
      <c r="D28" s="56">
        <v>137.80000000000001</v>
      </c>
      <c r="E28" s="56">
        <v>10</v>
      </c>
      <c r="F28" s="56">
        <v>1378</v>
      </c>
      <c r="G28" s="56" t="s">
        <v>96</v>
      </c>
      <c r="H28" s="120"/>
    </row>
    <row r="29" spans="1:8">
      <c r="A29" s="55">
        <v>45561.645289351851</v>
      </c>
      <c r="B29" s="56" t="s">
        <v>573</v>
      </c>
      <c r="C29" s="56" t="s">
        <v>574</v>
      </c>
      <c r="D29" s="56">
        <v>18000</v>
      </c>
      <c r="E29" s="56">
        <v>2</v>
      </c>
      <c r="F29" s="56">
        <v>36000</v>
      </c>
      <c r="G29" s="56" t="s">
        <v>640</v>
      </c>
      <c r="H29" s="120"/>
    </row>
    <row r="30" spans="1:8">
      <c r="A30" s="55">
        <v>45561.645405092589</v>
      </c>
      <c r="B30" s="56" t="s">
        <v>49</v>
      </c>
      <c r="C30" s="56" t="s">
        <v>67</v>
      </c>
      <c r="D30" s="56">
        <v>17</v>
      </c>
      <c r="E30" s="56">
        <v>100</v>
      </c>
      <c r="F30" s="56">
        <v>1700</v>
      </c>
      <c r="G30" s="56" t="s">
        <v>34</v>
      </c>
      <c r="H30" s="120"/>
    </row>
    <row r="31" spans="1:8">
      <c r="A31" s="55">
        <v>45561.645405092589</v>
      </c>
      <c r="B31" s="56" t="s">
        <v>50</v>
      </c>
      <c r="C31" s="56" t="s">
        <v>51</v>
      </c>
      <c r="D31" s="56">
        <v>51</v>
      </c>
      <c r="E31" s="56">
        <v>30</v>
      </c>
      <c r="F31" s="56">
        <v>1530</v>
      </c>
      <c r="G31" s="56" t="s">
        <v>34</v>
      </c>
    </row>
    <row r="32" spans="1:8">
      <c r="A32" s="55">
        <v>45561.645509259259</v>
      </c>
      <c r="B32" s="56" t="s">
        <v>103</v>
      </c>
      <c r="C32" s="56" t="s">
        <v>104</v>
      </c>
      <c r="D32" s="56">
        <v>328.5</v>
      </c>
      <c r="E32" s="56">
        <v>2</v>
      </c>
      <c r="F32" s="56">
        <v>657</v>
      </c>
      <c r="G32" s="56" t="s">
        <v>102</v>
      </c>
    </row>
    <row r="33" spans="1:7">
      <c r="A33" s="55">
        <v>45561.645671296297</v>
      </c>
      <c r="B33" s="56" t="s">
        <v>94</v>
      </c>
      <c r="C33" s="56" t="s">
        <v>95</v>
      </c>
      <c r="D33" s="56">
        <v>27</v>
      </c>
      <c r="E33" s="56">
        <v>30</v>
      </c>
      <c r="F33" s="56">
        <v>810</v>
      </c>
      <c r="G33" s="56" t="s">
        <v>34</v>
      </c>
    </row>
    <row r="34" spans="1:7">
      <c r="A34" s="55">
        <v>45561.645787037036</v>
      </c>
      <c r="B34" s="56" t="s">
        <v>194</v>
      </c>
      <c r="C34" s="56" t="s">
        <v>195</v>
      </c>
      <c r="D34" s="56">
        <v>1480</v>
      </c>
      <c r="E34" s="56">
        <v>2</v>
      </c>
      <c r="F34" s="56">
        <v>2960</v>
      </c>
      <c r="G34" s="56" t="s">
        <v>641</v>
      </c>
    </row>
  </sheetData>
  <phoneticPr fontId="31" type="noConversion"/>
  <pageMargins left="0.7" right="0.7" top="0.75" bottom="0.75" header="0.3" footer="0.3"/>
  <pageSetup paperSize="9" orientation="landscape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2"/>
  <sheetViews>
    <sheetView zoomScale="90" zoomScaleNormal="90" workbookViewId="0">
      <selection activeCell="E12" sqref="E12"/>
    </sheetView>
  </sheetViews>
  <sheetFormatPr defaultRowHeight="16.5"/>
  <cols>
    <col min="1" max="1" width="11.625" style="84" bestFit="1" customWidth="1"/>
    <col min="2" max="2" width="13.375" style="84" bestFit="1" customWidth="1"/>
    <col min="3" max="3" width="52.875" style="84" bestFit="1" customWidth="1"/>
    <col min="4" max="4" width="9.25" style="84" customWidth="1"/>
    <col min="5" max="5" width="9.625" style="84" customWidth="1"/>
    <col min="6" max="6" width="10.75" style="184" bestFit="1" customWidth="1"/>
    <col min="7" max="7" width="31.25" style="84" customWidth="1"/>
    <col min="8" max="8" width="25" style="185" bestFit="1" customWidth="1"/>
    <col min="9" max="16384" width="9" style="84"/>
  </cols>
  <sheetData>
    <row r="1" spans="1:8">
      <c r="A1" s="132" t="s">
        <v>24</v>
      </c>
      <c r="B1" s="132" t="s">
        <v>25</v>
      </c>
      <c r="C1" s="132" t="s">
        <v>26</v>
      </c>
      <c r="D1" s="132" t="s">
        <v>0</v>
      </c>
      <c r="E1" s="132" t="s">
        <v>27</v>
      </c>
      <c r="F1" s="133" t="s">
        <v>28</v>
      </c>
      <c r="G1" s="132" t="s">
        <v>29</v>
      </c>
      <c r="H1" s="137" t="s">
        <v>209</v>
      </c>
    </row>
    <row r="2" spans="1:8">
      <c r="A2" s="134">
        <v>45519.714444444442</v>
      </c>
      <c r="B2" s="83" t="s">
        <v>610</v>
      </c>
      <c r="C2" s="83" t="s">
        <v>611</v>
      </c>
      <c r="D2" s="83">
        <v>405000</v>
      </c>
      <c r="E2" s="83">
        <v>1</v>
      </c>
      <c r="F2" s="83">
        <f>D2*E2</f>
        <v>405000</v>
      </c>
      <c r="G2" s="83" t="s">
        <v>612</v>
      </c>
      <c r="H2" s="91">
        <f>F2/F62</f>
        <v>0.27652204904886657</v>
      </c>
    </row>
    <row r="3" spans="1:8">
      <c r="A3" s="134">
        <v>45126.704780092594</v>
      </c>
      <c r="B3" s="83" t="s">
        <v>383</v>
      </c>
      <c r="C3" s="83" t="s">
        <v>384</v>
      </c>
      <c r="D3" s="83">
        <v>207000</v>
      </c>
      <c r="E3" s="83">
        <v>1</v>
      </c>
      <c r="F3" s="83">
        <v>207000</v>
      </c>
      <c r="G3" s="83" t="s">
        <v>385</v>
      </c>
      <c r="H3" s="91">
        <f>F3/F62+H2</f>
        <v>0.4178555407849539</v>
      </c>
    </row>
    <row r="4" spans="1:8">
      <c r="A4" s="134">
        <v>45509.556284722225</v>
      </c>
      <c r="B4" s="83" t="s">
        <v>613</v>
      </c>
      <c r="C4" s="83" t="s">
        <v>614</v>
      </c>
      <c r="D4" s="83">
        <v>32400</v>
      </c>
      <c r="E4" s="83">
        <v>6</v>
      </c>
      <c r="F4" s="83">
        <f>D4*E4</f>
        <v>194400</v>
      </c>
      <c r="G4" s="83" t="s">
        <v>615</v>
      </c>
      <c r="H4" s="91">
        <f>F4/F62+H3</f>
        <v>0.55058612432840981</v>
      </c>
    </row>
    <row r="5" spans="1:8">
      <c r="A5" s="134">
        <v>45544.411724537036</v>
      </c>
      <c r="B5" s="83" t="s">
        <v>630</v>
      </c>
      <c r="C5" s="83" t="s">
        <v>631</v>
      </c>
      <c r="D5" s="83">
        <v>76000</v>
      </c>
      <c r="E5" s="83">
        <v>1</v>
      </c>
      <c r="F5" s="83">
        <v>76000</v>
      </c>
      <c r="G5" s="83" t="s">
        <v>632</v>
      </c>
      <c r="H5" s="91">
        <f>F5/F62+H4</f>
        <v>0.60247668168078972</v>
      </c>
    </row>
    <row r="6" spans="1:8">
      <c r="A6" s="134">
        <v>45506.560034722221</v>
      </c>
      <c r="B6" s="83" t="s">
        <v>249</v>
      </c>
      <c r="C6" s="83" t="s">
        <v>250</v>
      </c>
      <c r="D6" s="83">
        <v>63500</v>
      </c>
      <c r="E6" s="83">
        <v>1</v>
      </c>
      <c r="F6" s="83">
        <f>D6*E6</f>
        <v>63500</v>
      </c>
      <c r="G6" s="83" t="s">
        <v>616</v>
      </c>
      <c r="H6" s="91">
        <f>F6/F62+H5</f>
        <v>0.64583260788968611</v>
      </c>
    </row>
    <row r="7" spans="1:8">
      <c r="A7" s="134">
        <v>45117.388611111113</v>
      </c>
      <c r="B7" s="83" t="s">
        <v>188</v>
      </c>
      <c r="C7" s="83" t="s">
        <v>189</v>
      </c>
      <c r="D7" s="83">
        <v>24500</v>
      </c>
      <c r="E7" s="83">
        <v>2</v>
      </c>
      <c r="F7" s="83">
        <v>49000</v>
      </c>
      <c r="G7" s="83" t="s">
        <v>386</v>
      </c>
      <c r="H7" s="91">
        <f>F7/F62+H6</f>
        <v>0.6792883619721416</v>
      </c>
    </row>
    <row r="8" spans="1:8">
      <c r="A8" s="134">
        <v>45544.411527777775</v>
      </c>
      <c r="B8" s="83" t="s">
        <v>629</v>
      </c>
      <c r="C8" s="83" t="s">
        <v>44</v>
      </c>
      <c r="D8" s="83">
        <v>15000</v>
      </c>
      <c r="E8" s="83">
        <v>3</v>
      </c>
      <c r="F8" s="83">
        <v>45000</v>
      </c>
      <c r="G8" s="83" t="s">
        <v>149</v>
      </c>
      <c r="H8" s="91">
        <f>F8/F62+H7</f>
        <v>0.71001303408868233</v>
      </c>
    </row>
    <row r="9" spans="1:8">
      <c r="A9" s="134">
        <v>45541.553437499999</v>
      </c>
      <c r="B9" s="83" t="s">
        <v>235</v>
      </c>
      <c r="C9" s="83" t="s">
        <v>236</v>
      </c>
      <c r="D9" s="83">
        <v>42176</v>
      </c>
      <c r="E9" s="83">
        <v>1</v>
      </c>
      <c r="F9" s="83">
        <v>42176</v>
      </c>
      <c r="G9" s="83" t="s">
        <v>149</v>
      </c>
      <c r="H9" s="91">
        <f>F9/F62+H8</f>
        <v>0.73880956233728723</v>
      </c>
    </row>
    <row r="10" spans="1:8">
      <c r="A10" s="134">
        <v>45509.556284722225</v>
      </c>
      <c r="B10" s="83" t="s">
        <v>617</v>
      </c>
      <c r="C10" s="83" t="s">
        <v>618</v>
      </c>
      <c r="D10" s="83">
        <v>38400</v>
      </c>
      <c r="E10" s="83">
        <v>1</v>
      </c>
      <c r="F10" s="83">
        <f>D10*E10</f>
        <v>38400</v>
      </c>
      <c r="G10" s="83" t="s">
        <v>615</v>
      </c>
      <c r="H10" s="91">
        <f>F10/F62+H9</f>
        <v>0.76502794921006867</v>
      </c>
    </row>
    <row r="11" spans="1:8">
      <c r="A11" s="134">
        <v>45561.645289351851</v>
      </c>
      <c r="B11" s="83" t="s">
        <v>573</v>
      </c>
      <c r="C11" s="83" t="s">
        <v>574</v>
      </c>
      <c r="D11" s="83">
        <v>18000</v>
      </c>
      <c r="E11" s="83">
        <v>2</v>
      </c>
      <c r="F11" s="83">
        <v>36000</v>
      </c>
      <c r="G11" s="83" t="s">
        <v>640</v>
      </c>
      <c r="H11" s="91">
        <f>F11/F62+H10</f>
        <v>0.7896076869033013</v>
      </c>
    </row>
    <row r="12" spans="1:8">
      <c r="A12" s="134">
        <v>45561.644675925927</v>
      </c>
      <c r="B12" s="83" t="s">
        <v>70</v>
      </c>
      <c r="C12" s="83" t="s">
        <v>100</v>
      </c>
      <c r="D12" s="83">
        <v>12300</v>
      </c>
      <c r="E12" s="83">
        <v>7</v>
      </c>
      <c r="F12" s="83">
        <v>24600</v>
      </c>
      <c r="G12" s="83" t="s">
        <v>96</v>
      </c>
      <c r="H12" s="91">
        <f>F12/F62+H11</f>
        <v>0.8064038409936769</v>
      </c>
    </row>
    <row r="13" spans="1:8">
      <c r="A13" s="134">
        <v>45110.731817129628</v>
      </c>
      <c r="B13" s="83" t="s">
        <v>157</v>
      </c>
      <c r="C13" s="83" t="s">
        <v>187</v>
      </c>
      <c r="D13" s="83">
        <v>4500</v>
      </c>
      <c r="E13" s="83">
        <v>5</v>
      </c>
      <c r="F13" s="83">
        <v>22500</v>
      </c>
      <c r="G13" s="83" t="s">
        <v>254</v>
      </c>
      <c r="H13" s="91">
        <f>F13/F62+H12</f>
        <v>0.82176617705194732</v>
      </c>
    </row>
    <row r="14" spans="1:8">
      <c r="A14" s="134">
        <v>45526.362604166665</v>
      </c>
      <c r="B14" s="83" t="s">
        <v>136</v>
      </c>
      <c r="C14" s="83" t="s">
        <v>137</v>
      </c>
      <c r="D14" s="83">
        <v>18125</v>
      </c>
      <c r="E14" s="83">
        <v>1</v>
      </c>
      <c r="F14" s="83">
        <f>D14*E14</f>
        <v>18125</v>
      </c>
      <c r="G14" s="83" t="s">
        <v>66</v>
      </c>
      <c r="H14" s="91">
        <f>F14/F62+H13</f>
        <v>0.8341413922099985</v>
      </c>
    </row>
    <row r="15" spans="1:8">
      <c r="A15" s="134">
        <v>45561.644270833334</v>
      </c>
      <c r="B15" s="83" t="s">
        <v>111</v>
      </c>
      <c r="C15" s="83" t="s">
        <v>112</v>
      </c>
      <c r="D15" s="83">
        <v>1054.7333333333299</v>
      </c>
      <c r="E15" s="83">
        <v>30</v>
      </c>
      <c r="F15" s="83">
        <v>15821</v>
      </c>
      <c r="G15" s="83" t="s">
        <v>96</v>
      </c>
      <c r="H15" s="91">
        <f>F15/F62+H14</f>
        <v>0.84494350415568276</v>
      </c>
    </row>
    <row r="16" spans="1:8">
      <c r="A16" s="134">
        <v>45519.720752314817</v>
      </c>
      <c r="B16" s="83" t="s">
        <v>40</v>
      </c>
      <c r="C16" s="83" t="s">
        <v>41</v>
      </c>
      <c r="D16" s="83">
        <v>14000</v>
      </c>
      <c r="E16" s="83">
        <v>1</v>
      </c>
      <c r="F16" s="83">
        <f>D16*E16</f>
        <v>14000</v>
      </c>
      <c r="G16" s="83" t="s">
        <v>34</v>
      </c>
      <c r="H16" s="91">
        <f>F16/F62+H15</f>
        <v>0.85450229103638431</v>
      </c>
    </row>
    <row r="17" spans="1:10">
      <c r="A17" s="134">
        <v>45125.55809027778</v>
      </c>
      <c r="B17" s="83" t="s">
        <v>46</v>
      </c>
      <c r="C17" s="83" t="s">
        <v>47</v>
      </c>
      <c r="D17" s="83">
        <v>6800</v>
      </c>
      <c r="E17" s="83">
        <v>4</v>
      </c>
      <c r="F17" s="83">
        <v>13600</v>
      </c>
      <c r="G17" s="83" t="s">
        <v>48</v>
      </c>
      <c r="H17" s="91">
        <f>F17/F62+H16</f>
        <v>0.86378796972049443</v>
      </c>
    </row>
    <row r="18" spans="1:10">
      <c r="A18" s="134">
        <v>45519.72047453704</v>
      </c>
      <c r="B18" s="83" t="s">
        <v>42</v>
      </c>
      <c r="C18" s="83" t="s">
        <v>43</v>
      </c>
      <c r="D18" s="83">
        <v>12900</v>
      </c>
      <c r="E18" s="83">
        <v>1</v>
      </c>
      <c r="F18" s="83">
        <f>D18*E18</f>
        <v>12900</v>
      </c>
      <c r="G18" s="83" t="s">
        <v>34</v>
      </c>
      <c r="H18" s="91">
        <f>F18/F62+H17</f>
        <v>0.87259570906056949</v>
      </c>
    </row>
    <row r="19" spans="1:10">
      <c r="A19" s="134">
        <v>45553.707604166666</v>
      </c>
      <c r="B19" s="83" t="s">
        <v>169</v>
      </c>
      <c r="C19" s="83" t="s">
        <v>170</v>
      </c>
      <c r="D19" s="83">
        <v>64</v>
      </c>
      <c r="E19" s="83">
        <v>400</v>
      </c>
      <c r="F19" s="83">
        <v>12800</v>
      </c>
      <c r="G19" s="83" t="s">
        <v>34</v>
      </c>
      <c r="H19" s="91">
        <f>F19/F62+H18</f>
        <v>0.88133517135149664</v>
      </c>
    </row>
    <row r="20" spans="1:10">
      <c r="A20" s="134">
        <v>45561.644270833334</v>
      </c>
      <c r="B20" s="83" t="s">
        <v>146</v>
      </c>
      <c r="C20" s="83" t="s">
        <v>147</v>
      </c>
      <c r="D20" s="83">
        <v>12220</v>
      </c>
      <c r="E20" s="83">
        <v>1</v>
      </c>
      <c r="F20" s="83">
        <v>12220</v>
      </c>
      <c r="G20" s="83" t="s">
        <v>34</v>
      </c>
      <c r="H20" s="91">
        <f>F20/F62+H19</f>
        <v>0.8896786267573662</v>
      </c>
      <c r="J20" s="84">
        <f>SUM(F20:F49)</f>
        <v>161438</v>
      </c>
    </row>
    <row r="21" spans="1:10">
      <c r="A21" s="134">
        <v>45519.719814814816</v>
      </c>
      <c r="B21" s="83" t="s">
        <v>153</v>
      </c>
      <c r="C21" s="83" t="s">
        <v>154</v>
      </c>
      <c r="D21" s="83">
        <v>11000</v>
      </c>
      <c r="E21" s="83">
        <v>1</v>
      </c>
      <c r="F21" s="83">
        <f>D21*E21</f>
        <v>11000</v>
      </c>
      <c r="G21" s="83" t="s">
        <v>34</v>
      </c>
      <c r="H21" s="91" t="e">
        <f t="shared" ref="H21:H61" si="0">F21/F80+H20</f>
        <v>#DIV/0!</v>
      </c>
    </row>
    <row r="22" spans="1:10">
      <c r="A22" s="134">
        <v>45553.709849537037</v>
      </c>
      <c r="B22" s="83" t="s">
        <v>620</v>
      </c>
      <c r="C22" s="83" t="s">
        <v>621</v>
      </c>
      <c r="D22" s="83">
        <v>40</v>
      </c>
      <c r="E22" s="83">
        <v>450</v>
      </c>
      <c r="F22" s="83">
        <v>10000</v>
      </c>
      <c r="G22" s="83" t="s">
        <v>34</v>
      </c>
      <c r="H22" s="91" t="e">
        <f t="shared" si="0"/>
        <v>#DIV/0!</v>
      </c>
    </row>
    <row r="23" spans="1:10">
      <c r="A23" s="134">
        <v>45117.388611111113</v>
      </c>
      <c r="B23" s="83" t="s">
        <v>246</v>
      </c>
      <c r="C23" s="83" t="s">
        <v>247</v>
      </c>
      <c r="D23" s="83">
        <v>3250</v>
      </c>
      <c r="E23" s="83">
        <v>3</v>
      </c>
      <c r="F23" s="83">
        <v>9750</v>
      </c>
      <c r="G23" s="83" t="s">
        <v>386</v>
      </c>
      <c r="H23" s="91" t="e">
        <f t="shared" si="0"/>
        <v>#DIV/0!</v>
      </c>
    </row>
    <row r="24" spans="1:10">
      <c r="A24" s="134">
        <v>45517.397569444445</v>
      </c>
      <c r="B24" s="83" t="s">
        <v>479</v>
      </c>
      <c r="C24" s="83" t="s">
        <v>480</v>
      </c>
      <c r="D24" s="83">
        <v>9350</v>
      </c>
      <c r="E24" s="83">
        <v>1</v>
      </c>
      <c r="F24" s="83">
        <f>D24*E24</f>
        <v>9350</v>
      </c>
      <c r="G24" s="83" t="s">
        <v>619</v>
      </c>
      <c r="H24" s="91" t="e">
        <f t="shared" si="0"/>
        <v>#DIV/0!</v>
      </c>
    </row>
    <row r="25" spans="1:10">
      <c r="A25" s="134">
        <v>45517.397569444445</v>
      </c>
      <c r="B25" s="83" t="s">
        <v>481</v>
      </c>
      <c r="C25" s="83" t="s">
        <v>482</v>
      </c>
      <c r="D25" s="83">
        <v>8600</v>
      </c>
      <c r="E25" s="83">
        <v>1</v>
      </c>
      <c r="F25" s="83">
        <f>D25*E25</f>
        <v>8600</v>
      </c>
      <c r="G25" s="83" t="s">
        <v>619</v>
      </c>
      <c r="H25" s="91" t="e">
        <f t="shared" si="0"/>
        <v>#DIV/0!</v>
      </c>
    </row>
    <row r="26" spans="1:10">
      <c r="A26" s="134">
        <v>45110.731817129628</v>
      </c>
      <c r="B26" s="83" t="s">
        <v>158</v>
      </c>
      <c r="C26" s="83" t="s">
        <v>160</v>
      </c>
      <c r="D26" s="83">
        <v>1400</v>
      </c>
      <c r="E26" s="83">
        <v>6</v>
      </c>
      <c r="F26" s="83">
        <v>8400</v>
      </c>
      <c r="G26" s="83" t="s">
        <v>254</v>
      </c>
      <c r="H26" s="91" t="e">
        <f t="shared" si="0"/>
        <v>#DIV/0!</v>
      </c>
    </row>
    <row r="27" spans="1:10">
      <c r="A27" s="134">
        <v>45561.644548611112</v>
      </c>
      <c r="B27" s="83" t="s">
        <v>201</v>
      </c>
      <c r="C27" s="83" t="s">
        <v>202</v>
      </c>
      <c r="D27" s="83">
        <v>3067.5</v>
      </c>
      <c r="E27" s="83">
        <v>2</v>
      </c>
      <c r="F27" s="83">
        <v>6135</v>
      </c>
      <c r="G27" s="83" t="s">
        <v>34</v>
      </c>
      <c r="H27" s="91" t="e">
        <f t="shared" si="0"/>
        <v>#DIV/0!</v>
      </c>
    </row>
    <row r="28" spans="1:10">
      <c r="A28" s="134">
        <v>45561.644884259258</v>
      </c>
      <c r="B28" s="83" t="s">
        <v>68</v>
      </c>
      <c r="C28" s="83" t="s">
        <v>69</v>
      </c>
      <c r="D28" s="83">
        <v>290</v>
      </c>
      <c r="E28" s="83">
        <v>40</v>
      </c>
      <c r="F28" s="83">
        <v>5800</v>
      </c>
      <c r="G28" s="83" t="s">
        <v>96</v>
      </c>
      <c r="H28" s="91" t="e">
        <f t="shared" si="0"/>
        <v>#DIV/0!</v>
      </c>
    </row>
    <row r="29" spans="1:10">
      <c r="A29" s="134">
        <v>45561.644675925927</v>
      </c>
      <c r="B29" s="83" t="s">
        <v>75</v>
      </c>
      <c r="C29" s="83" t="s">
        <v>76</v>
      </c>
      <c r="D29" s="83">
        <v>2651.5</v>
      </c>
      <c r="E29" s="83">
        <v>4</v>
      </c>
      <c r="F29" s="83">
        <v>5303</v>
      </c>
      <c r="G29" s="83" t="s">
        <v>96</v>
      </c>
      <c r="H29" s="91" t="e">
        <f t="shared" si="0"/>
        <v>#DIV/0!</v>
      </c>
    </row>
    <row r="30" spans="1:10">
      <c r="A30" s="134">
        <v>45561.644884259258</v>
      </c>
      <c r="B30" s="83" t="s">
        <v>84</v>
      </c>
      <c r="C30" s="83" t="s">
        <v>85</v>
      </c>
      <c r="D30" s="83">
        <v>172</v>
      </c>
      <c r="E30" s="83">
        <v>70</v>
      </c>
      <c r="F30" s="83">
        <v>5160</v>
      </c>
      <c r="G30" s="83" t="s">
        <v>34</v>
      </c>
      <c r="H30" s="91" t="e">
        <f t="shared" si="0"/>
        <v>#DIV/0!</v>
      </c>
    </row>
    <row r="31" spans="1:10">
      <c r="A31" s="134">
        <v>45561.644675925927</v>
      </c>
      <c r="B31" s="83" t="s">
        <v>71</v>
      </c>
      <c r="C31" s="83" t="s">
        <v>72</v>
      </c>
      <c r="D31" s="83">
        <v>2500</v>
      </c>
      <c r="E31" s="83">
        <v>2</v>
      </c>
      <c r="F31" s="83">
        <v>5000</v>
      </c>
      <c r="G31" s="83" t="s">
        <v>34</v>
      </c>
      <c r="H31" s="91" t="e">
        <f t="shared" si="0"/>
        <v>#DIV/0!</v>
      </c>
    </row>
    <row r="32" spans="1:10">
      <c r="A32" s="134">
        <v>45561.64502314815</v>
      </c>
      <c r="B32" s="83" t="s">
        <v>638</v>
      </c>
      <c r="C32" s="83" t="s">
        <v>639</v>
      </c>
      <c r="D32" s="83">
        <v>4800</v>
      </c>
      <c r="E32" s="83">
        <v>1</v>
      </c>
      <c r="F32" s="83">
        <v>4800</v>
      </c>
      <c r="G32" s="83" t="s">
        <v>96</v>
      </c>
      <c r="H32" s="91" t="e">
        <f t="shared" si="0"/>
        <v>#DIV/0!</v>
      </c>
    </row>
    <row r="33" spans="1:8">
      <c r="A33" s="134">
        <v>45519.720347222225</v>
      </c>
      <c r="B33" s="83" t="s">
        <v>176</v>
      </c>
      <c r="C33" s="83" t="s">
        <v>177</v>
      </c>
      <c r="D33" s="83">
        <v>2350</v>
      </c>
      <c r="E33" s="83">
        <v>2</v>
      </c>
      <c r="F33" s="83">
        <f>D33*E33</f>
        <v>4700</v>
      </c>
      <c r="G33" s="83" t="s">
        <v>102</v>
      </c>
      <c r="H33" s="91" t="e">
        <f t="shared" si="0"/>
        <v>#DIV/0!</v>
      </c>
    </row>
    <row r="34" spans="1:8">
      <c r="A34" s="134">
        <v>45518.411921296298</v>
      </c>
      <c r="B34" s="83" t="s">
        <v>341</v>
      </c>
      <c r="C34" s="83" t="s">
        <v>342</v>
      </c>
      <c r="D34" s="83">
        <v>4500</v>
      </c>
      <c r="E34" s="83">
        <v>1</v>
      </c>
      <c r="F34" s="83">
        <f>D34*E34</f>
        <v>4500</v>
      </c>
      <c r="G34" s="83" t="s">
        <v>343</v>
      </c>
      <c r="H34" s="91" t="e">
        <f t="shared" si="0"/>
        <v>#DIV/0!</v>
      </c>
    </row>
    <row r="35" spans="1:8">
      <c r="A35" s="134">
        <v>45506.560624999998</v>
      </c>
      <c r="B35" s="83" t="s">
        <v>622</v>
      </c>
      <c r="C35" s="83" t="s">
        <v>623</v>
      </c>
      <c r="D35" s="83">
        <v>4450</v>
      </c>
      <c r="E35" s="83">
        <v>1</v>
      </c>
      <c r="F35" s="83">
        <f>D35*E35</f>
        <v>4450</v>
      </c>
      <c r="G35" s="83" t="s">
        <v>583</v>
      </c>
      <c r="H35" s="91" t="e">
        <f t="shared" si="0"/>
        <v>#DIV/0!</v>
      </c>
    </row>
    <row r="36" spans="1:8">
      <c r="A36" s="134">
        <v>45561.644120370373</v>
      </c>
      <c r="B36" s="83" t="s">
        <v>636</v>
      </c>
      <c r="C36" s="83" t="s">
        <v>637</v>
      </c>
      <c r="D36" s="83">
        <v>4400</v>
      </c>
      <c r="E36" s="83">
        <v>1</v>
      </c>
      <c r="F36" s="83">
        <v>4400</v>
      </c>
      <c r="G36" s="83" t="s">
        <v>34</v>
      </c>
      <c r="H36" s="91" t="e">
        <f t="shared" si="0"/>
        <v>#DIV/0!</v>
      </c>
    </row>
    <row r="37" spans="1:8">
      <c r="A37" s="134">
        <v>45561.644884259258</v>
      </c>
      <c r="B37" s="83" t="s">
        <v>82</v>
      </c>
      <c r="C37" s="83" t="s">
        <v>83</v>
      </c>
      <c r="D37" s="83">
        <v>140</v>
      </c>
      <c r="E37" s="83">
        <v>65</v>
      </c>
      <c r="F37" s="83">
        <v>4200</v>
      </c>
      <c r="G37" s="83" t="s">
        <v>34</v>
      </c>
      <c r="H37" s="91" t="e">
        <f t="shared" si="0"/>
        <v>#DIV/0!</v>
      </c>
    </row>
    <row r="38" spans="1:8">
      <c r="A38" s="134">
        <v>45537.402442129627</v>
      </c>
      <c r="B38" s="83" t="s">
        <v>626</v>
      </c>
      <c r="C38" s="83" t="s">
        <v>627</v>
      </c>
      <c r="D38" s="83">
        <v>2000</v>
      </c>
      <c r="E38" s="83">
        <v>2</v>
      </c>
      <c r="F38" s="83">
        <v>4000</v>
      </c>
      <c r="G38" s="83" t="s">
        <v>628</v>
      </c>
      <c r="H38" s="91" t="e">
        <f t="shared" si="0"/>
        <v>#DIV/0!</v>
      </c>
    </row>
    <row r="39" spans="1:8">
      <c r="A39" s="134">
        <v>45561.64502314815</v>
      </c>
      <c r="B39" s="83" t="s">
        <v>173</v>
      </c>
      <c r="C39" s="83" t="s">
        <v>174</v>
      </c>
      <c r="D39" s="83">
        <v>261.86666666666702</v>
      </c>
      <c r="E39" s="83">
        <v>30</v>
      </c>
      <c r="F39" s="83">
        <v>3928</v>
      </c>
      <c r="G39" s="83" t="s">
        <v>96</v>
      </c>
      <c r="H39" s="91" t="e">
        <f t="shared" si="0"/>
        <v>#DIV/0!</v>
      </c>
    </row>
    <row r="40" spans="1:8">
      <c r="A40" s="134">
        <v>45561.644548611112</v>
      </c>
      <c r="B40" s="83" t="s">
        <v>90</v>
      </c>
      <c r="C40" s="83" t="s">
        <v>91</v>
      </c>
      <c r="D40" s="83">
        <v>1809.5</v>
      </c>
      <c r="E40" s="83">
        <v>2</v>
      </c>
      <c r="F40" s="83">
        <v>3619</v>
      </c>
      <c r="G40" s="83" t="s">
        <v>34</v>
      </c>
      <c r="H40" s="91" t="e">
        <f t="shared" si="0"/>
        <v>#DIV/0!</v>
      </c>
    </row>
    <row r="41" spans="1:8">
      <c r="A41" s="134">
        <v>45544.411724537036</v>
      </c>
      <c r="B41" s="83" t="s">
        <v>633</v>
      </c>
      <c r="C41" s="83" t="s">
        <v>634</v>
      </c>
      <c r="D41" s="83">
        <v>177</v>
      </c>
      <c r="E41" s="83">
        <v>20</v>
      </c>
      <c r="F41" s="83">
        <v>3540</v>
      </c>
      <c r="G41" s="83" t="s">
        <v>149</v>
      </c>
      <c r="H41" s="91" t="e">
        <f t="shared" si="0"/>
        <v>#DIV/0!</v>
      </c>
    </row>
    <row r="42" spans="1:8">
      <c r="A42" s="134">
        <v>45118.400520833333</v>
      </c>
      <c r="B42" s="83" t="s">
        <v>218</v>
      </c>
      <c r="C42" s="83" t="s">
        <v>219</v>
      </c>
      <c r="D42" s="83">
        <v>670</v>
      </c>
      <c r="E42" s="83">
        <v>5</v>
      </c>
      <c r="F42" s="83">
        <v>3350</v>
      </c>
      <c r="G42" s="83" t="s">
        <v>387</v>
      </c>
      <c r="H42" s="91" t="e">
        <f t="shared" si="0"/>
        <v>#DIV/0!</v>
      </c>
    </row>
    <row r="43" spans="1:8">
      <c r="A43" s="134">
        <v>45126.704780092594</v>
      </c>
      <c r="B43" s="83" t="s">
        <v>53</v>
      </c>
      <c r="C43" s="83" t="s">
        <v>101</v>
      </c>
      <c r="D43" s="83">
        <v>153</v>
      </c>
      <c r="E43" s="83">
        <v>20</v>
      </c>
      <c r="F43" s="83">
        <v>3060</v>
      </c>
      <c r="G43" s="83" t="s">
        <v>34</v>
      </c>
      <c r="H43" s="91" t="e">
        <f t="shared" si="0"/>
        <v>#DIV/0!</v>
      </c>
    </row>
    <row r="44" spans="1:8">
      <c r="A44" s="134">
        <v>45561.645787037036</v>
      </c>
      <c r="B44" s="83" t="s">
        <v>194</v>
      </c>
      <c r="C44" s="83" t="s">
        <v>195</v>
      </c>
      <c r="D44" s="83">
        <v>1977</v>
      </c>
      <c r="E44" s="83">
        <v>3</v>
      </c>
      <c r="F44" s="83">
        <v>2960</v>
      </c>
      <c r="G44" s="83" t="s">
        <v>641</v>
      </c>
      <c r="H44" s="91" t="e">
        <f t="shared" si="0"/>
        <v>#DIV/0!</v>
      </c>
    </row>
    <row r="45" spans="1:8">
      <c r="A45" s="134">
        <v>45126.704780092594</v>
      </c>
      <c r="B45" s="83" t="s">
        <v>92</v>
      </c>
      <c r="C45" s="83" t="s">
        <v>93</v>
      </c>
      <c r="D45" s="83">
        <v>140</v>
      </c>
      <c r="E45" s="83">
        <v>50</v>
      </c>
      <c r="F45" s="83">
        <v>2800</v>
      </c>
      <c r="G45" s="83" t="s">
        <v>34</v>
      </c>
      <c r="H45" s="91" t="e">
        <f t="shared" si="0"/>
        <v>#DIV/0!</v>
      </c>
    </row>
    <row r="46" spans="1:8">
      <c r="A46" s="134">
        <v>45519.720347222225</v>
      </c>
      <c r="B46" s="83" t="s">
        <v>521</v>
      </c>
      <c r="C46" s="83" t="s">
        <v>522</v>
      </c>
      <c r="D46" s="83">
        <v>1400</v>
      </c>
      <c r="E46" s="83">
        <v>2</v>
      </c>
      <c r="F46" s="83">
        <f>D46*E46</f>
        <v>2800</v>
      </c>
      <c r="G46" s="83" t="s">
        <v>102</v>
      </c>
      <c r="H46" s="91" t="e">
        <f t="shared" si="0"/>
        <v>#DIV/0!</v>
      </c>
    </row>
    <row r="47" spans="1:8">
      <c r="A47" s="134">
        <v>45519.720752314817</v>
      </c>
      <c r="B47" s="83" t="s">
        <v>134</v>
      </c>
      <c r="C47" s="83" t="s">
        <v>135</v>
      </c>
      <c r="D47" s="83">
        <v>1356.5</v>
      </c>
      <c r="E47" s="83">
        <v>2</v>
      </c>
      <c r="F47" s="83">
        <f>D47*E47</f>
        <v>2713</v>
      </c>
      <c r="G47" s="83" t="s">
        <v>34</v>
      </c>
      <c r="H47" s="91" t="e">
        <f t="shared" si="0"/>
        <v>#DIV/0!</v>
      </c>
    </row>
    <row r="48" spans="1:8">
      <c r="A48" s="134">
        <v>45519.718969907408</v>
      </c>
      <c r="B48" s="83" t="s">
        <v>87</v>
      </c>
      <c r="C48" s="83" t="s">
        <v>88</v>
      </c>
      <c r="D48" s="83">
        <v>500</v>
      </c>
      <c r="E48" s="83">
        <v>5</v>
      </c>
      <c r="F48" s="83">
        <f>D48*E48</f>
        <v>2500</v>
      </c>
      <c r="G48" s="83" t="s">
        <v>96</v>
      </c>
      <c r="H48" s="91" t="e">
        <f t="shared" si="0"/>
        <v>#DIV/0!</v>
      </c>
    </row>
    <row r="49" spans="1:8">
      <c r="A49" s="134">
        <v>45506.560034722221</v>
      </c>
      <c r="B49" s="83" t="s">
        <v>198</v>
      </c>
      <c r="C49" s="83" t="s">
        <v>199</v>
      </c>
      <c r="D49" s="83">
        <v>600</v>
      </c>
      <c r="E49" s="83">
        <v>4</v>
      </c>
      <c r="F49" s="83">
        <f>D49*E49</f>
        <v>2400</v>
      </c>
      <c r="G49" s="83" t="s">
        <v>583</v>
      </c>
      <c r="H49" s="91" t="e">
        <f t="shared" si="0"/>
        <v>#DIV/0!</v>
      </c>
    </row>
    <row r="50" spans="1:8">
      <c r="A50" s="134">
        <v>45561.644884259258</v>
      </c>
      <c r="B50" s="83" t="s">
        <v>55</v>
      </c>
      <c r="C50" s="83" t="s">
        <v>56</v>
      </c>
      <c r="D50" s="83">
        <v>80</v>
      </c>
      <c r="E50" s="83">
        <v>50</v>
      </c>
      <c r="F50" s="83">
        <v>2400</v>
      </c>
      <c r="G50" s="83" t="s">
        <v>34</v>
      </c>
      <c r="H50" s="91" t="e">
        <f t="shared" si="0"/>
        <v>#DIV/0!</v>
      </c>
    </row>
    <row r="51" spans="1:8">
      <c r="A51" s="134">
        <v>45561.645405092589</v>
      </c>
      <c r="B51" s="83" t="s">
        <v>49</v>
      </c>
      <c r="C51" s="83" t="s">
        <v>67</v>
      </c>
      <c r="D51" s="83">
        <v>17</v>
      </c>
      <c r="E51" s="83">
        <v>200</v>
      </c>
      <c r="F51" s="83">
        <v>1700</v>
      </c>
      <c r="G51" s="83" t="s">
        <v>34</v>
      </c>
      <c r="H51" s="91" t="e">
        <f t="shared" si="0"/>
        <v>#DIV/0!</v>
      </c>
    </row>
    <row r="52" spans="1:8">
      <c r="A52" s="134">
        <v>45561.644386574073</v>
      </c>
      <c r="B52" s="83" t="s">
        <v>531</v>
      </c>
      <c r="C52" s="83" t="s">
        <v>532</v>
      </c>
      <c r="D52" s="83">
        <v>1700</v>
      </c>
      <c r="E52" s="83">
        <v>1</v>
      </c>
      <c r="F52" s="83">
        <v>1700</v>
      </c>
      <c r="G52" s="83" t="s">
        <v>34</v>
      </c>
      <c r="H52" s="91" t="e">
        <f t="shared" si="0"/>
        <v>#DIV/0!</v>
      </c>
    </row>
    <row r="53" spans="1:8">
      <c r="A53" s="134">
        <v>45561.645405092589</v>
      </c>
      <c r="B53" s="83" t="s">
        <v>50</v>
      </c>
      <c r="C53" s="83" t="s">
        <v>51</v>
      </c>
      <c r="D53" s="83">
        <v>51</v>
      </c>
      <c r="E53" s="83">
        <v>100</v>
      </c>
      <c r="F53" s="83">
        <v>1530</v>
      </c>
      <c r="G53" s="83" t="s">
        <v>34</v>
      </c>
      <c r="H53" s="91" t="e">
        <f t="shared" si="0"/>
        <v>#DIV/0!</v>
      </c>
    </row>
    <row r="54" spans="1:8">
      <c r="A54" s="134">
        <v>45561.645162037035</v>
      </c>
      <c r="B54" s="83" t="s">
        <v>163</v>
      </c>
      <c r="C54" s="83" t="s">
        <v>164</v>
      </c>
      <c r="D54" s="83">
        <v>137.80000000000001</v>
      </c>
      <c r="E54" s="83">
        <v>10</v>
      </c>
      <c r="F54" s="83">
        <v>1378</v>
      </c>
      <c r="G54" s="83" t="s">
        <v>96</v>
      </c>
      <c r="H54" s="91" t="e">
        <f t="shared" si="0"/>
        <v>#DIV/0!</v>
      </c>
    </row>
    <row r="55" spans="1:8">
      <c r="A55" s="134">
        <v>45561.645671296297</v>
      </c>
      <c r="B55" s="83" t="s">
        <v>94</v>
      </c>
      <c r="C55" s="83" t="s">
        <v>95</v>
      </c>
      <c r="D55" s="83">
        <v>27</v>
      </c>
      <c r="E55" s="83">
        <v>30</v>
      </c>
      <c r="F55" s="83">
        <v>810</v>
      </c>
      <c r="G55" s="83" t="s">
        <v>34</v>
      </c>
      <c r="H55" s="91" t="e">
        <f t="shared" si="0"/>
        <v>#DIV/0!</v>
      </c>
    </row>
    <row r="56" spans="1:8">
      <c r="A56" s="134">
        <v>45561.645509259259</v>
      </c>
      <c r="B56" s="83" t="s">
        <v>103</v>
      </c>
      <c r="C56" s="83" t="s">
        <v>104</v>
      </c>
      <c r="D56" s="83">
        <v>328.5</v>
      </c>
      <c r="E56" s="83">
        <v>4</v>
      </c>
      <c r="F56" s="83">
        <v>657</v>
      </c>
      <c r="G56" s="83" t="s">
        <v>102</v>
      </c>
      <c r="H56" s="91" t="e">
        <f t="shared" si="0"/>
        <v>#DIV/0!</v>
      </c>
    </row>
    <row r="57" spans="1:8">
      <c r="A57" s="134">
        <v>45561.644884259258</v>
      </c>
      <c r="B57" s="83" t="s">
        <v>54</v>
      </c>
      <c r="C57" s="83" t="s">
        <v>86</v>
      </c>
      <c r="D57" s="83">
        <v>30</v>
      </c>
      <c r="E57" s="83">
        <v>20</v>
      </c>
      <c r="F57" s="83">
        <v>600</v>
      </c>
      <c r="G57" s="83" t="s">
        <v>34</v>
      </c>
      <c r="H57" s="91" t="e">
        <f t="shared" si="0"/>
        <v>#DIV/0!</v>
      </c>
    </row>
    <row r="58" spans="1:8">
      <c r="A58" s="134">
        <v>45519.719664351855</v>
      </c>
      <c r="B58" s="83" t="s">
        <v>403</v>
      </c>
      <c r="C58" s="83" t="s">
        <v>404</v>
      </c>
      <c r="D58" s="83">
        <v>55.1</v>
      </c>
      <c r="E58" s="83">
        <v>10</v>
      </c>
      <c r="F58" s="83">
        <f>D58*E58</f>
        <v>551</v>
      </c>
      <c r="G58" s="83" t="s">
        <v>102</v>
      </c>
      <c r="H58" s="91" t="e">
        <f t="shared" si="0"/>
        <v>#DIV/0!</v>
      </c>
    </row>
    <row r="59" spans="1:8">
      <c r="A59" s="134">
        <v>45561.644548611112</v>
      </c>
      <c r="B59" s="83" t="s">
        <v>400</v>
      </c>
      <c r="C59" s="83" t="s">
        <v>401</v>
      </c>
      <c r="D59" s="83">
        <v>85</v>
      </c>
      <c r="E59" s="83">
        <v>5</v>
      </c>
      <c r="F59" s="83">
        <v>425</v>
      </c>
      <c r="G59" s="83" t="s">
        <v>34</v>
      </c>
      <c r="H59" s="91" t="e">
        <f t="shared" si="0"/>
        <v>#DIV/0!</v>
      </c>
    </row>
    <row r="60" spans="1:8">
      <c r="A60" s="134">
        <v>45560.704097222224</v>
      </c>
      <c r="B60" s="83" t="s">
        <v>52</v>
      </c>
      <c r="C60" s="83" t="s">
        <v>81</v>
      </c>
      <c r="D60" s="83">
        <v>4</v>
      </c>
      <c r="E60" s="83">
        <v>420</v>
      </c>
      <c r="F60" s="83">
        <v>400</v>
      </c>
      <c r="G60" s="83" t="s">
        <v>635</v>
      </c>
      <c r="H60" s="91" t="e">
        <f t="shared" si="0"/>
        <v>#DIV/0!</v>
      </c>
    </row>
    <row r="61" spans="1:8">
      <c r="A61" s="134">
        <v>45561.64502314815</v>
      </c>
      <c r="B61" s="83" t="s">
        <v>150</v>
      </c>
      <c r="C61" s="83" t="s">
        <v>151</v>
      </c>
      <c r="D61" s="83">
        <v>7</v>
      </c>
      <c r="E61" s="83">
        <v>55</v>
      </c>
      <c r="F61" s="83">
        <v>210</v>
      </c>
      <c r="G61" s="83" t="s">
        <v>34</v>
      </c>
      <c r="H61" s="91" t="e">
        <f t="shared" si="0"/>
        <v>#DIV/0!</v>
      </c>
    </row>
    <row r="62" spans="1:8">
      <c r="F62" s="184">
        <f>SUM(F2:F61)</f>
        <v>1464621</v>
      </c>
    </row>
  </sheetData>
  <autoFilter ref="B1:B29" xr:uid="{00000000-0009-0000-0000-000010000000}"/>
  <sortState xmlns:xlrd2="http://schemas.microsoft.com/office/spreadsheetml/2017/richdata2" ref="A2:H85">
    <sortCondition descending="1" ref="F1:F85"/>
  </sortState>
  <phoneticPr fontId="32" type="noConversion"/>
  <pageMargins left="0.7" right="0.7" top="0.75" bottom="0.75" header="0.3" footer="0.3"/>
  <pageSetup orientation="portrait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工作表18"/>
  <dimension ref="A1:H12"/>
  <sheetViews>
    <sheetView zoomScale="90" zoomScaleNormal="90" workbookViewId="0">
      <pane ySplit="1" topLeftCell="A2" activePane="bottomLeft" state="frozen"/>
      <selection pane="bottomLeft" activeCell="A2" sqref="A2:G10"/>
    </sheetView>
  </sheetViews>
  <sheetFormatPr defaultRowHeight="16.5"/>
  <cols>
    <col min="1" max="1" width="12.25" style="84" customWidth="1"/>
    <col min="2" max="2" width="12.875" style="123" bestFit="1" customWidth="1"/>
    <col min="3" max="3" width="49.625" style="123" customWidth="1"/>
    <col min="4" max="4" width="7.375" style="123" customWidth="1"/>
    <col min="5" max="5" width="6" style="123" customWidth="1"/>
    <col min="6" max="6" width="9.25" style="123" bestFit="1" customWidth="1"/>
    <col min="7" max="7" width="34" style="123" bestFit="1" customWidth="1"/>
    <col min="8" max="8" width="10.25" style="124" bestFit="1" customWidth="1"/>
    <col min="9" max="16384" width="9" style="58"/>
  </cols>
  <sheetData>
    <row r="1" spans="1:8">
      <c r="A1" s="132" t="s">
        <v>138</v>
      </c>
      <c r="B1" s="132" t="s">
        <v>25</v>
      </c>
      <c r="C1" s="132" t="s">
        <v>26</v>
      </c>
      <c r="D1" s="132" t="s">
        <v>0</v>
      </c>
      <c r="E1" s="132" t="s">
        <v>139</v>
      </c>
      <c r="F1" s="132" t="s">
        <v>28</v>
      </c>
      <c r="G1" s="132" t="s">
        <v>29</v>
      </c>
      <c r="H1" s="137" t="s">
        <v>148</v>
      </c>
    </row>
    <row r="2" spans="1:8">
      <c r="A2" s="81">
        <v>45580.666319444441</v>
      </c>
      <c r="B2" s="2" t="s">
        <v>249</v>
      </c>
      <c r="C2" s="2" t="s">
        <v>250</v>
      </c>
      <c r="D2" s="2">
        <v>63500</v>
      </c>
      <c r="E2" s="2">
        <v>1</v>
      </c>
      <c r="F2" s="2">
        <v>63500</v>
      </c>
      <c r="G2" s="2" t="s">
        <v>407</v>
      </c>
      <c r="H2" s="91">
        <f>F2/F12</f>
        <v>0.37215462878308364</v>
      </c>
    </row>
    <row r="3" spans="1:8">
      <c r="A3" s="81">
        <v>45589.411192129628</v>
      </c>
      <c r="B3" s="2" t="s">
        <v>64</v>
      </c>
      <c r="C3" s="2" t="s">
        <v>65</v>
      </c>
      <c r="D3" s="2">
        <v>25600</v>
      </c>
      <c r="E3" s="2">
        <v>1</v>
      </c>
      <c r="F3" s="2">
        <v>25600</v>
      </c>
      <c r="G3" s="2" t="s">
        <v>642</v>
      </c>
      <c r="H3" s="91">
        <f>(F3/F12)+H2</f>
        <v>0.52218862085941342</v>
      </c>
    </row>
    <row r="4" spans="1:8">
      <c r="A4" s="81">
        <v>45589.411192129628</v>
      </c>
      <c r="B4" s="2" t="s">
        <v>64</v>
      </c>
      <c r="C4" s="2" t="s">
        <v>65</v>
      </c>
      <c r="D4" s="2">
        <v>25600</v>
      </c>
      <c r="E4" s="2">
        <v>1</v>
      </c>
      <c r="F4" s="2">
        <v>25600</v>
      </c>
      <c r="G4" s="2" t="s">
        <v>642</v>
      </c>
      <c r="H4" s="91">
        <f>(F4/F12)+H3</f>
        <v>0.67222261293574315</v>
      </c>
    </row>
    <row r="5" spans="1:8">
      <c r="A5" s="81">
        <v>45593.452511574076</v>
      </c>
      <c r="B5" s="2" t="s">
        <v>232</v>
      </c>
      <c r="C5" s="2" t="s">
        <v>233</v>
      </c>
      <c r="D5" s="2">
        <v>18505</v>
      </c>
      <c r="E5" s="2">
        <v>1</v>
      </c>
      <c r="F5" s="2">
        <v>18505</v>
      </c>
      <c r="G5" s="2" t="s">
        <v>234</v>
      </c>
      <c r="H5" s="91">
        <f>(F5/F12)+H4</f>
        <v>0.78067491853623072</v>
      </c>
    </row>
    <row r="6" spans="1:8">
      <c r="A6" s="81">
        <v>45576.400381944448</v>
      </c>
      <c r="B6" s="2" t="s">
        <v>132</v>
      </c>
      <c r="C6" s="2" t="s">
        <v>133</v>
      </c>
      <c r="D6" s="2">
        <v>16000</v>
      </c>
      <c r="E6" s="2">
        <v>1</v>
      </c>
      <c r="F6" s="2">
        <v>16000</v>
      </c>
      <c r="G6" s="2" t="s">
        <v>643</v>
      </c>
      <c r="H6" s="91">
        <f>(F6/F12)+H5</f>
        <v>0.8744461635839369</v>
      </c>
    </row>
    <row r="7" spans="1:8">
      <c r="A7" s="81">
        <v>45592.410219907404</v>
      </c>
      <c r="B7" s="2" t="s">
        <v>644</v>
      </c>
      <c r="C7" s="2" t="s">
        <v>645</v>
      </c>
      <c r="D7" s="2">
        <v>1860</v>
      </c>
      <c r="E7" s="2">
        <v>5</v>
      </c>
      <c r="F7" s="2">
        <v>9300</v>
      </c>
      <c r="G7" s="2" t="s">
        <v>646</v>
      </c>
      <c r="H7" s="91">
        <f>(F7/F12)+H6</f>
        <v>0.92895069976791611</v>
      </c>
    </row>
    <row r="8" spans="1:8">
      <c r="A8" s="81">
        <v>45593.452372685184</v>
      </c>
      <c r="B8" s="2" t="s">
        <v>644</v>
      </c>
      <c r="C8" s="2" t="s">
        <v>645</v>
      </c>
      <c r="D8" s="2">
        <v>1860</v>
      </c>
      <c r="E8" s="2">
        <v>5</v>
      </c>
      <c r="F8" s="2">
        <v>9300</v>
      </c>
      <c r="G8" s="2" t="s">
        <v>647</v>
      </c>
      <c r="H8" s="91">
        <f>(F8/F12)+H7</f>
        <v>0.98345523595189532</v>
      </c>
    </row>
    <row r="9" spans="1:8">
      <c r="A9" s="81">
        <v>45580.423194444447</v>
      </c>
      <c r="B9" s="2" t="s">
        <v>568</v>
      </c>
      <c r="C9" s="2" t="s">
        <v>569</v>
      </c>
      <c r="D9" s="2">
        <v>2023</v>
      </c>
      <c r="E9" s="2">
        <v>1</v>
      </c>
      <c r="F9" s="2">
        <v>2023</v>
      </c>
      <c r="G9" s="2" t="s">
        <v>648</v>
      </c>
      <c r="H9" s="91">
        <f>(F9/F12)+H8</f>
        <v>0.99531143774761466</v>
      </c>
    </row>
    <row r="10" spans="1:8">
      <c r="A10" s="81">
        <v>45593.452627314815</v>
      </c>
      <c r="B10" s="2" t="s">
        <v>52</v>
      </c>
      <c r="C10" s="2" t="s">
        <v>81</v>
      </c>
      <c r="D10" s="2">
        <v>4</v>
      </c>
      <c r="E10" s="2">
        <v>200</v>
      </c>
      <c r="F10" s="2">
        <v>800</v>
      </c>
      <c r="G10" s="2" t="s">
        <v>34</v>
      </c>
      <c r="H10" s="91">
        <f>(F10/F12)+H9</f>
        <v>1</v>
      </c>
    </row>
    <row r="11" spans="1:8">
      <c r="A11" s="67"/>
      <c r="B11" s="68"/>
      <c r="C11" s="68"/>
      <c r="D11" s="68"/>
      <c r="E11" s="68"/>
      <c r="F11" s="68"/>
      <c r="G11" s="68"/>
      <c r="H11" s="91"/>
    </row>
    <row r="12" spans="1:8">
      <c r="F12" s="123">
        <f>SUM(F2:F11)</f>
        <v>170628</v>
      </c>
    </row>
  </sheetData>
  <phoneticPr fontId="7" type="noConversion"/>
  <pageMargins left="0.7" right="0.7" top="0.75" bottom="0.75" header="0.3" footer="0.3"/>
  <pageSetup paperSize="9" orientation="landscape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工作表19"/>
  <dimension ref="A1:H35"/>
  <sheetViews>
    <sheetView zoomScaleNormal="100" workbookViewId="0">
      <selection activeCell="A2" sqref="A2:G34"/>
    </sheetView>
  </sheetViews>
  <sheetFormatPr defaultRowHeight="15.75"/>
  <cols>
    <col min="1" max="1" width="12.125" style="126" bestFit="1" customWidth="1"/>
    <col min="2" max="2" width="12.875" style="126" bestFit="1" customWidth="1"/>
    <col min="3" max="3" width="40.875" style="126" bestFit="1" customWidth="1"/>
    <col min="4" max="4" width="7.875" style="126" bestFit="1" customWidth="1"/>
    <col min="5" max="5" width="6.625" style="126" customWidth="1"/>
    <col min="6" max="6" width="9" style="126"/>
    <col min="7" max="7" width="27.75" style="126" bestFit="1" customWidth="1"/>
    <col min="8" max="8" width="9.75" style="129" bestFit="1" customWidth="1"/>
    <col min="9" max="16384" width="9" style="126"/>
  </cols>
  <sheetData>
    <row r="1" spans="1:8">
      <c r="A1" s="186" t="s">
        <v>138</v>
      </c>
      <c r="B1" s="186" t="s">
        <v>25</v>
      </c>
      <c r="C1" s="186" t="s">
        <v>26</v>
      </c>
      <c r="D1" s="186" t="s">
        <v>0</v>
      </c>
      <c r="E1" s="186" t="s">
        <v>139</v>
      </c>
      <c r="F1" s="186" t="s">
        <v>28</v>
      </c>
      <c r="G1" s="186" t="s">
        <v>29</v>
      </c>
      <c r="H1" s="187" t="s">
        <v>152</v>
      </c>
    </row>
    <row r="2" spans="1:8">
      <c r="A2" s="188">
        <v>45607.68378472222</v>
      </c>
      <c r="B2" s="189" t="s">
        <v>70</v>
      </c>
      <c r="C2" s="189" t="s">
        <v>100</v>
      </c>
      <c r="D2" s="189">
        <v>12300</v>
      </c>
      <c r="E2" s="189">
        <v>2</v>
      </c>
      <c r="F2" s="189">
        <f t="shared" ref="F2:F34" si="0">D2*E2</f>
        <v>24600</v>
      </c>
      <c r="G2" s="189" t="s">
        <v>649</v>
      </c>
      <c r="H2" s="190">
        <f>F2/F35</f>
        <v>0.11672210175699976</v>
      </c>
    </row>
    <row r="3" spans="1:8">
      <c r="A3" s="188">
        <v>45607.68378472222</v>
      </c>
      <c r="B3" s="189" t="s">
        <v>111</v>
      </c>
      <c r="C3" s="189" t="s">
        <v>112</v>
      </c>
      <c r="D3" s="189">
        <v>1047.75</v>
      </c>
      <c r="E3" s="189">
        <v>20</v>
      </c>
      <c r="F3" s="189">
        <f t="shared" si="0"/>
        <v>20955</v>
      </c>
      <c r="G3" s="189" t="s">
        <v>649</v>
      </c>
      <c r="H3" s="190">
        <f>(F3/F35)+H2</f>
        <v>0.21614940429024895</v>
      </c>
    </row>
    <row r="4" spans="1:8">
      <c r="A4" s="188">
        <v>45625.397824074076</v>
      </c>
      <c r="B4" s="189" t="s">
        <v>57</v>
      </c>
      <c r="C4" s="189" t="s">
        <v>58</v>
      </c>
      <c r="D4" s="189">
        <v>6540</v>
      </c>
      <c r="E4" s="189">
        <v>3</v>
      </c>
      <c r="F4" s="189">
        <f t="shared" si="0"/>
        <v>19620</v>
      </c>
      <c r="G4" s="189" t="s">
        <v>650</v>
      </c>
      <c r="H4" s="190">
        <f>(F4/F35)+H3</f>
        <v>0.30924239764278294</v>
      </c>
    </row>
    <row r="5" spans="1:8">
      <c r="A5" s="188">
        <v>45625.397824074076</v>
      </c>
      <c r="B5" s="189" t="s">
        <v>483</v>
      </c>
      <c r="C5" s="189" t="s">
        <v>484</v>
      </c>
      <c r="D5" s="189">
        <v>7220</v>
      </c>
      <c r="E5" s="189">
        <v>2</v>
      </c>
      <c r="F5" s="189">
        <f t="shared" si="0"/>
        <v>14440</v>
      </c>
      <c r="G5" s="189" t="s">
        <v>650</v>
      </c>
      <c r="H5" s="190">
        <f>(F5/F35)+H4</f>
        <v>0.37775732241396492</v>
      </c>
    </row>
    <row r="6" spans="1:8">
      <c r="A6" s="188">
        <v>45607.684050925927</v>
      </c>
      <c r="B6" s="189" t="s">
        <v>40</v>
      </c>
      <c r="C6" s="189" t="s">
        <v>41</v>
      </c>
      <c r="D6" s="189">
        <v>14000</v>
      </c>
      <c r="E6" s="189">
        <v>1</v>
      </c>
      <c r="F6" s="189">
        <f t="shared" si="0"/>
        <v>14000</v>
      </c>
      <c r="G6" s="189" t="s">
        <v>34</v>
      </c>
      <c r="H6" s="190">
        <f>(F6/F35)+H5</f>
        <v>0.44418453479599729</v>
      </c>
    </row>
    <row r="7" spans="1:8">
      <c r="A7" s="188">
        <v>45607.68378472222</v>
      </c>
      <c r="B7" s="189" t="s">
        <v>75</v>
      </c>
      <c r="C7" s="189" t="s">
        <v>76</v>
      </c>
      <c r="D7" s="189">
        <v>2625</v>
      </c>
      <c r="E7" s="189">
        <v>5</v>
      </c>
      <c r="F7" s="189">
        <f t="shared" si="0"/>
        <v>13125</v>
      </c>
      <c r="G7" s="189" t="s">
        <v>649</v>
      </c>
      <c r="H7" s="190">
        <f>(F7/F35)+H6</f>
        <v>0.50646004640415265</v>
      </c>
    </row>
    <row r="8" spans="1:8">
      <c r="A8" s="188">
        <v>45607.683935185189</v>
      </c>
      <c r="B8" s="189" t="s">
        <v>42</v>
      </c>
      <c r="C8" s="189" t="s">
        <v>43</v>
      </c>
      <c r="D8" s="189">
        <v>12900</v>
      </c>
      <c r="E8" s="189">
        <v>1</v>
      </c>
      <c r="F8" s="189">
        <f t="shared" si="0"/>
        <v>12900</v>
      </c>
      <c r="G8" s="189" t="s">
        <v>34</v>
      </c>
      <c r="H8" s="190">
        <f>(F8/F35)+H7</f>
        <v>0.56766797781331102</v>
      </c>
    </row>
    <row r="9" spans="1:8">
      <c r="A9" s="188">
        <v>45607.684641203705</v>
      </c>
      <c r="B9" s="189" t="s">
        <v>59</v>
      </c>
      <c r="C9" s="189" t="s">
        <v>241</v>
      </c>
      <c r="D9" s="189">
        <v>10000</v>
      </c>
      <c r="E9" s="189">
        <v>1</v>
      </c>
      <c r="F9" s="189">
        <f t="shared" si="0"/>
        <v>10000</v>
      </c>
      <c r="G9" s="189" t="s">
        <v>34</v>
      </c>
      <c r="H9" s="190">
        <f>(F9/F35)+H8</f>
        <v>0.61511598665761991</v>
      </c>
    </row>
    <row r="10" spans="1:8">
      <c r="A10" s="188">
        <v>45607.684525462966</v>
      </c>
      <c r="B10" s="189" t="s">
        <v>479</v>
      </c>
      <c r="C10" s="189" t="s">
        <v>480</v>
      </c>
      <c r="D10" s="189">
        <v>9350</v>
      </c>
      <c r="E10" s="189">
        <v>1</v>
      </c>
      <c r="F10" s="189">
        <f t="shared" si="0"/>
        <v>9350</v>
      </c>
      <c r="G10" s="189" t="s">
        <v>34</v>
      </c>
      <c r="H10" s="190">
        <f>(F10/F35)+H9</f>
        <v>0.65947987492704874</v>
      </c>
    </row>
    <row r="11" spans="1:8">
      <c r="A11" s="188">
        <v>45607.684525462966</v>
      </c>
      <c r="B11" s="189" t="s">
        <v>481</v>
      </c>
      <c r="C11" s="189" t="s">
        <v>482</v>
      </c>
      <c r="D11" s="189">
        <v>8600</v>
      </c>
      <c r="E11" s="189">
        <v>1</v>
      </c>
      <c r="F11" s="189">
        <f t="shared" si="0"/>
        <v>8600</v>
      </c>
      <c r="G11" s="189" t="s">
        <v>34</v>
      </c>
      <c r="H11" s="190">
        <f>(F11/F35)+H10</f>
        <v>0.70028516253315432</v>
      </c>
    </row>
    <row r="12" spans="1:8">
      <c r="A12" s="188">
        <v>45601.555891203701</v>
      </c>
      <c r="B12" s="189" t="s">
        <v>134</v>
      </c>
      <c r="C12" s="189" t="s">
        <v>135</v>
      </c>
      <c r="D12" s="189">
        <v>1346</v>
      </c>
      <c r="E12" s="189">
        <v>5</v>
      </c>
      <c r="F12" s="189">
        <f t="shared" si="0"/>
        <v>6730</v>
      </c>
      <c r="G12" s="189" t="s">
        <v>651</v>
      </c>
      <c r="H12" s="190">
        <f>(F12/F35)+H11</f>
        <v>0.73221767248537417</v>
      </c>
    </row>
    <row r="13" spans="1:8">
      <c r="A13" s="188">
        <v>45597.376817129632</v>
      </c>
      <c r="B13" s="189" t="s">
        <v>107</v>
      </c>
      <c r="C13" s="189" t="s">
        <v>108</v>
      </c>
      <c r="D13" s="189">
        <v>6200</v>
      </c>
      <c r="E13" s="189">
        <v>1</v>
      </c>
      <c r="F13" s="189">
        <f t="shared" si="0"/>
        <v>6200</v>
      </c>
      <c r="G13" s="189" t="s">
        <v>652</v>
      </c>
      <c r="H13" s="190">
        <f>(F13/F35)+H12</f>
        <v>0.7616354379688457</v>
      </c>
    </row>
    <row r="14" spans="1:8">
      <c r="A14" s="188">
        <v>45613.54724537037</v>
      </c>
      <c r="B14" s="189" t="s">
        <v>68</v>
      </c>
      <c r="C14" s="189" t="s">
        <v>69</v>
      </c>
      <c r="D14" s="189">
        <v>290</v>
      </c>
      <c r="E14" s="189">
        <v>20</v>
      </c>
      <c r="F14" s="189">
        <f t="shared" si="0"/>
        <v>5800</v>
      </c>
      <c r="G14" s="189" t="s">
        <v>649</v>
      </c>
      <c r="H14" s="190">
        <f>(F14/F35)+H13</f>
        <v>0.78915528309854488</v>
      </c>
    </row>
    <row r="15" spans="1:8">
      <c r="A15" s="188">
        <v>45607.684525462966</v>
      </c>
      <c r="B15" s="189" t="s">
        <v>173</v>
      </c>
      <c r="C15" s="189" t="s">
        <v>174</v>
      </c>
      <c r="D15" s="189">
        <v>287.05</v>
      </c>
      <c r="E15" s="189">
        <v>20</v>
      </c>
      <c r="F15" s="189">
        <f t="shared" si="0"/>
        <v>5741</v>
      </c>
      <c r="G15" s="189" t="s">
        <v>649</v>
      </c>
      <c r="H15" s="190">
        <f>(F15/F35)+H14</f>
        <v>0.81639518497606256</v>
      </c>
    </row>
    <row r="16" spans="1:8">
      <c r="A16" s="188">
        <v>45607.684340277781</v>
      </c>
      <c r="B16" s="189" t="s">
        <v>84</v>
      </c>
      <c r="C16" s="189" t="s">
        <v>85</v>
      </c>
      <c r="D16" s="189">
        <v>172</v>
      </c>
      <c r="E16" s="189">
        <v>30</v>
      </c>
      <c r="F16" s="189">
        <f t="shared" si="0"/>
        <v>5160</v>
      </c>
      <c r="G16" s="189" t="s">
        <v>34</v>
      </c>
      <c r="H16" s="190">
        <f>(F16/F35)+H15</f>
        <v>0.84087835753972595</v>
      </c>
    </row>
    <row r="17" spans="1:8">
      <c r="A17" s="188">
        <v>45607.684525462966</v>
      </c>
      <c r="B17" s="189" t="s">
        <v>92</v>
      </c>
      <c r="C17" s="189" t="s">
        <v>93</v>
      </c>
      <c r="D17" s="189">
        <v>141</v>
      </c>
      <c r="E17" s="189">
        <v>30</v>
      </c>
      <c r="F17" s="189">
        <f t="shared" si="0"/>
        <v>4230</v>
      </c>
      <c r="G17" s="189" t="s">
        <v>34</v>
      </c>
      <c r="H17" s="190">
        <f>(F17/F35)+H16</f>
        <v>0.86094886528086856</v>
      </c>
    </row>
    <row r="18" spans="1:8">
      <c r="A18" s="188">
        <v>45613.54724537037</v>
      </c>
      <c r="B18" s="189" t="s">
        <v>55</v>
      </c>
      <c r="C18" s="189" t="s">
        <v>56</v>
      </c>
      <c r="D18" s="189">
        <v>80</v>
      </c>
      <c r="E18" s="189">
        <v>50</v>
      </c>
      <c r="F18" s="189">
        <f t="shared" si="0"/>
        <v>4000</v>
      </c>
      <c r="G18" s="189" t="s">
        <v>34</v>
      </c>
      <c r="H18" s="190">
        <f>(F18/F35)+H17</f>
        <v>0.87992806881859209</v>
      </c>
    </row>
    <row r="19" spans="1:8">
      <c r="A19" s="188">
        <v>45601.555891203701</v>
      </c>
      <c r="B19" s="189" t="s">
        <v>198</v>
      </c>
      <c r="C19" s="189" t="s">
        <v>199</v>
      </c>
      <c r="D19" s="189">
        <v>600</v>
      </c>
      <c r="E19" s="189">
        <v>6</v>
      </c>
      <c r="F19" s="189">
        <f t="shared" si="0"/>
        <v>3600</v>
      </c>
      <c r="G19" s="189" t="s">
        <v>651</v>
      </c>
      <c r="H19" s="190">
        <f>(F19/F35)+H18</f>
        <v>0.89700935200254328</v>
      </c>
    </row>
    <row r="20" spans="1:8">
      <c r="A20" s="188">
        <v>45613.54724537037</v>
      </c>
      <c r="B20" s="189" t="s">
        <v>53</v>
      </c>
      <c r="C20" s="189" t="s">
        <v>101</v>
      </c>
      <c r="D20" s="189">
        <v>153</v>
      </c>
      <c r="E20" s="189">
        <v>20</v>
      </c>
      <c r="F20" s="189">
        <f t="shared" si="0"/>
        <v>3060</v>
      </c>
      <c r="G20" s="189" t="s">
        <v>34</v>
      </c>
      <c r="H20" s="190">
        <f>(F20/F35)+H19</f>
        <v>0.91152844270890176</v>
      </c>
    </row>
    <row r="21" spans="1:8">
      <c r="A21" s="188">
        <v>45613.54724537037</v>
      </c>
      <c r="B21" s="189" t="s">
        <v>163</v>
      </c>
      <c r="C21" s="189" t="s">
        <v>164</v>
      </c>
      <c r="D21" s="189">
        <v>137.80000000000001</v>
      </c>
      <c r="E21" s="189">
        <v>20</v>
      </c>
      <c r="F21" s="189">
        <f t="shared" si="0"/>
        <v>2756</v>
      </c>
      <c r="G21" s="189" t="s">
        <v>649</v>
      </c>
      <c r="H21" s="190">
        <f>(F21/F35)+H20</f>
        <v>0.92460511394639333</v>
      </c>
    </row>
    <row r="22" spans="1:8">
      <c r="A22" s="188">
        <v>45607.683645833335</v>
      </c>
      <c r="B22" s="189" t="s">
        <v>50</v>
      </c>
      <c r="C22" s="189" t="s">
        <v>51</v>
      </c>
      <c r="D22" s="189">
        <v>51</v>
      </c>
      <c r="E22" s="189">
        <v>50</v>
      </c>
      <c r="F22" s="189">
        <f t="shared" si="0"/>
        <v>2550</v>
      </c>
      <c r="G22" s="189" t="s">
        <v>34</v>
      </c>
      <c r="H22" s="190">
        <f>(F22/F35)+H21</f>
        <v>0.93670435620169212</v>
      </c>
    </row>
    <row r="23" spans="1:8">
      <c r="A23" s="188">
        <v>45613.54724537037</v>
      </c>
      <c r="B23" s="189" t="s">
        <v>87</v>
      </c>
      <c r="C23" s="189" t="s">
        <v>88</v>
      </c>
      <c r="D23" s="189">
        <v>500</v>
      </c>
      <c r="E23" s="189">
        <v>5</v>
      </c>
      <c r="F23" s="189">
        <f t="shared" si="0"/>
        <v>2500</v>
      </c>
      <c r="G23" s="189" t="s">
        <v>649</v>
      </c>
      <c r="H23" s="190">
        <f>(F23/F35)+H22</f>
        <v>0.94856635841276937</v>
      </c>
    </row>
    <row r="24" spans="1:8">
      <c r="A24" s="188">
        <v>45607.683645833335</v>
      </c>
      <c r="B24" s="189" t="s">
        <v>49</v>
      </c>
      <c r="C24" s="189" t="s">
        <v>67</v>
      </c>
      <c r="D24" s="189">
        <v>17</v>
      </c>
      <c r="E24" s="189">
        <v>100</v>
      </c>
      <c r="F24" s="189">
        <f t="shared" si="0"/>
        <v>1700</v>
      </c>
      <c r="G24" s="189" t="s">
        <v>34</v>
      </c>
      <c r="H24" s="190">
        <f>(F24/F35)+H23</f>
        <v>0.95663251991630183</v>
      </c>
    </row>
    <row r="25" spans="1:8">
      <c r="A25" s="188">
        <v>45607.684745370374</v>
      </c>
      <c r="B25" s="189" t="s">
        <v>531</v>
      </c>
      <c r="C25" s="189" t="s">
        <v>532</v>
      </c>
      <c r="D25" s="189">
        <v>1700</v>
      </c>
      <c r="E25" s="189">
        <v>1</v>
      </c>
      <c r="F25" s="189">
        <f t="shared" si="0"/>
        <v>1700</v>
      </c>
      <c r="G25" s="189" t="s">
        <v>34</v>
      </c>
      <c r="H25" s="190">
        <f>(F25/F35)+H24</f>
        <v>0.96469868141983428</v>
      </c>
    </row>
    <row r="26" spans="1:8">
      <c r="A26" s="188">
        <v>45607.684166666666</v>
      </c>
      <c r="B26" s="189" t="s">
        <v>52</v>
      </c>
      <c r="C26" s="189" t="s">
        <v>81</v>
      </c>
      <c r="D26" s="189">
        <v>4</v>
      </c>
      <c r="E26" s="189">
        <v>400</v>
      </c>
      <c r="F26" s="189">
        <f t="shared" si="0"/>
        <v>1600</v>
      </c>
      <c r="G26" s="189" t="s">
        <v>34</v>
      </c>
      <c r="H26" s="190">
        <f>(F26/F35)+H25</f>
        <v>0.97229036283492365</v>
      </c>
    </row>
    <row r="27" spans="1:8">
      <c r="A27" s="188">
        <v>45613.54724537037</v>
      </c>
      <c r="B27" s="189" t="s">
        <v>77</v>
      </c>
      <c r="C27" s="189" t="s">
        <v>78</v>
      </c>
      <c r="D27" s="189">
        <v>140</v>
      </c>
      <c r="E27" s="189">
        <v>10</v>
      </c>
      <c r="F27" s="189">
        <f t="shared" si="0"/>
        <v>1400</v>
      </c>
      <c r="G27" s="189" t="s">
        <v>649</v>
      </c>
      <c r="H27" s="190">
        <f>(F27/F35)+H26</f>
        <v>0.97893308407312685</v>
      </c>
    </row>
    <row r="28" spans="1:8">
      <c r="A28" s="188">
        <v>45607.684837962966</v>
      </c>
      <c r="B28" s="189" t="s">
        <v>94</v>
      </c>
      <c r="C28" s="189" t="s">
        <v>95</v>
      </c>
      <c r="D28" s="189">
        <v>27</v>
      </c>
      <c r="E28" s="189">
        <v>40</v>
      </c>
      <c r="F28" s="189">
        <f t="shared" si="0"/>
        <v>1080</v>
      </c>
      <c r="G28" s="189" t="s">
        <v>34</v>
      </c>
      <c r="H28" s="190">
        <f>(F28/F35)+H27</f>
        <v>0.98405746902831215</v>
      </c>
    </row>
    <row r="29" spans="1:8">
      <c r="A29" s="188">
        <v>45620.44458333333</v>
      </c>
      <c r="B29" s="189" t="s">
        <v>533</v>
      </c>
      <c r="C29" s="189" t="s">
        <v>534</v>
      </c>
      <c r="D29" s="189">
        <v>480</v>
      </c>
      <c r="E29" s="189">
        <v>2</v>
      </c>
      <c r="F29" s="189">
        <f t="shared" si="0"/>
        <v>960</v>
      </c>
      <c r="G29" s="189" t="s">
        <v>653</v>
      </c>
      <c r="H29" s="190">
        <f>(F29/F35)+H28</f>
        <v>0.98861247787736584</v>
      </c>
    </row>
    <row r="30" spans="1:8">
      <c r="A30" s="188">
        <v>45603.462384259263</v>
      </c>
      <c r="B30" s="189" t="s">
        <v>654</v>
      </c>
      <c r="C30" s="189" t="s">
        <v>655</v>
      </c>
      <c r="D30" s="189">
        <v>70</v>
      </c>
      <c r="E30" s="189">
        <v>10</v>
      </c>
      <c r="F30" s="189">
        <f t="shared" si="0"/>
        <v>700</v>
      </c>
      <c r="G30" s="189" t="s">
        <v>656</v>
      </c>
      <c r="H30" s="190">
        <f>(F30/F35)+H29</f>
        <v>0.99193383849646743</v>
      </c>
    </row>
    <row r="31" spans="1:8">
      <c r="A31" s="188">
        <v>45613.54724537037</v>
      </c>
      <c r="B31" s="189" t="s">
        <v>54</v>
      </c>
      <c r="C31" s="189" t="s">
        <v>86</v>
      </c>
      <c r="D31" s="189">
        <v>30</v>
      </c>
      <c r="E31" s="189">
        <v>20</v>
      </c>
      <c r="F31" s="189">
        <f t="shared" si="0"/>
        <v>600</v>
      </c>
      <c r="G31" s="189" t="s">
        <v>34</v>
      </c>
      <c r="H31" s="190">
        <f>(F31/F35)+H30</f>
        <v>0.99478071902712595</v>
      </c>
    </row>
    <row r="32" spans="1:8">
      <c r="A32" s="188">
        <v>45603.462384259263</v>
      </c>
      <c r="B32" s="189" t="s">
        <v>657</v>
      </c>
      <c r="C32" s="189" t="s">
        <v>658</v>
      </c>
      <c r="D32" s="189">
        <v>155</v>
      </c>
      <c r="E32" s="189">
        <v>3</v>
      </c>
      <c r="F32" s="189">
        <f t="shared" si="0"/>
        <v>465</v>
      </c>
      <c r="G32" s="189" t="s">
        <v>659</v>
      </c>
      <c r="H32" s="190">
        <f>(F32/F35)+H31</f>
        <v>0.99698705143838628</v>
      </c>
    </row>
    <row r="33" spans="1:8">
      <c r="A33" s="188">
        <v>45601.555891203701</v>
      </c>
      <c r="B33" s="189" t="s">
        <v>400</v>
      </c>
      <c r="C33" s="189" t="s">
        <v>401</v>
      </c>
      <c r="D33" s="189">
        <v>85</v>
      </c>
      <c r="E33" s="189">
        <v>5</v>
      </c>
      <c r="F33" s="189">
        <f t="shared" si="0"/>
        <v>425</v>
      </c>
      <c r="G33" s="189" t="s">
        <v>651</v>
      </c>
      <c r="H33" s="190">
        <f>(F33/F35)+H32</f>
        <v>0.99900359181426945</v>
      </c>
    </row>
    <row r="34" spans="1:8">
      <c r="A34" s="188">
        <v>45607.684525462966</v>
      </c>
      <c r="B34" s="189" t="s">
        <v>150</v>
      </c>
      <c r="C34" s="189" t="s">
        <v>151</v>
      </c>
      <c r="D34" s="189">
        <v>7</v>
      </c>
      <c r="E34" s="189">
        <v>30</v>
      </c>
      <c r="F34" s="189">
        <f t="shared" si="0"/>
        <v>210</v>
      </c>
      <c r="G34" s="189" t="s">
        <v>34</v>
      </c>
      <c r="H34" s="190">
        <f>(F34/F35)+H33</f>
        <v>0.99999999999999989</v>
      </c>
    </row>
    <row r="35" spans="1:8">
      <c r="A35" s="189"/>
      <c r="B35" s="189"/>
      <c r="C35" s="189"/>
      <c r="D35" s="189"/>
      <c r="E35" s="189"/>
      <c r="F35" s="189">
        <f>SUM(F2:F34)</f>
        <v>210757</v>
      </c>
      <c r="G35" s="189"/>
      <c r="H35" s="191"/>
    </row>
  </sheetData>
  <phoneticPr fontId="8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37"/>
  <sheetViews>
    <sheetView tabSelected="1" zoomScaleNormal="100" workbookViewId="0">
      <selection activeCell="H34" sqref="H34"/>
    </sheetView>
  </sheetViews>
  <sheetFormatPr defaultRowHeight="15.75"/>
  <cols>
    <col min="1" max="1" width="10.25" style="56" customWidth="1"/>
    <col min="2" max="2" width="11" style="56" customWidth="1"/>
    <col min="3" max="3" width="41.125" style="56" customWidth="1"/>
    <col min="4" max="4" width="9" style="56"/>
    <col min="5" max="5" width="6.625" style="56" customWidth="1"/>
    <col min="6" max="6" width="9" style="56"/>
    <col min="7" max="7" width="29.625" style="56" customWidth="1"/>
    <col min="8" max="8" width="10" style="57" customWidth="1"/>
    <col min="9" max="16384" width="9" style="56"/>
  </cols>
  <sheetData>
    <row r="1" spans="1:8">
      <c r="A1" s="2" t="s">
        <v>138</v>
      </c>
      <c r="B1" s="2" t="s">
        <v>25</v>
      </c>
      <c r="C1" s="2" t="s">
        <v>26</v>
      </c>
      <c r="D1" s="2" t="s">
        <v>0</v>
      </c>
      <c r="E1" s="2" t="s">
        <v>139</v>
      </c>
      <c r="F1" s="2" t="s">
        <v>28</v>
      </c>
      <c r="G1" s="2" t="s">
        <v>29</v>
      </c>
      <c r="H1" s="90" t="s">
        <v>152</v>
      </c>
    </row>
    <row r="2" spans="1:8">
      <c r="A2" s="74">
        <v>45628.561481481483</v>
      </c>
      <c r="B2" s="75" t="s">
        <v>610</v>
      </c>
      <c r="C2" s="75" t="s">
        <v>611</v>
      </c>
      <c r="D2" s="75">
        <v>405000</v>
      </c>
      <c r="E2" s="75">
        <v>1</v>
      </c>
      <c r="F2" s="75">
        <f t="shared" ref="F2:F23" si="0">D2*E2</f>
        <v>405000</v>
      </c>
      <c r="G2" s="75" t="s">
        <v>660</v>
      </c>
      <c r="H2" s="90">
        <f>(F2/F24)</f>
        <v>0.68110268001291574</v>
      </c>
    </row>
    <row r="3" spans="1:8">
      <c r="A3" s="74">
        <v>45645.369421296295</v>
      </c>
      <c r="B3" s="75" t="s">
        <v>153</v>
      </c>
      <c r="C3" s="75" t="s">
        <v>154</v>
      </c>
      <c r="D3" s="75">
        <v>11000</v>
      </c>
      <c r="E3" s="75">
        <v>2</v>
      </c>
      <c r="F3" s="75">
        <f t="shared" si="0"/>
        <v>22000</v>
      </c>
      <c r="G3" s="75" t="s">
        <v>165</v>
      </c>
      <c r="H3" s="90">
        <f>(F3/F24)+H2</f>
        <v>0.7181008502852223</v>
      </c>
    </row>
    <row r="4" spans="1:8">
      <c r="A4" s="74">
        <v>45645.371516203704</v>
      </c>
      <c r="B4" s="75" t="s">
        <v>38</v>
      </c>
      <c r="C4" s="75" t="s">
        <v>39</v>
      </c>
      <c r="D4" s="75">
        <v>10275</v>
      </c>
      <c r="E4" s="75">
        <v>2</v>
      </c>
      <c r="F4" s="75">
        <f t="shared" si="0"/>
        <v>20550</v>
      </c>
      <c r="G4" s="75" t="s">
        <v>165</v>
      </c>
      <c r="H4" s="90">
        <f>(F4/F24)+H3</f>
        <v>0.75266050478958135</v>
      </c>
    </row>
    <row r="5" spans="1:8">
      <c r="A5" s="74">
        <v>45645.366111111114</v>
      </c>
      <c r="B5" s="75" t="s">
        <v>661</v>
      </c>
      <c r="C5" s="75" t="s">
        <v>662</v>
      </c>
      <c r="D5" s="75">
        <v>5057</v>
      </c>
      <c r="E5" s="75">
        <v>4</v>
      </c>
      <c r="F5" s="75">
        <f t="shared" si="0"/>
        <v>20228</v>
      </c>
      <c r="G5" s="75" t="s">
        <v>185</v>
      </c>
      <c r="H5" s="90">
        <f>(F5/F24)+H4</f>
        <v>0.78667864061995485</v>
      </c>
    </row>
    <row r="6" spans="1:8">
      <c r="A6" s="74">
        <v>45651.633981481478</v>
      </c>
      <c r="B6" s="75" t="s">
        <v>171</v>
      </c>
      <c r="C6" s="75" t="s">
        <v>172</v>
      </c>
      <c r="D6" s="75">
        <v>85</v>
      </c>
      <c r="E6" s="75">
        <v>200</v>
      </c>
      <c r="F6" s="75">
        <f t="shared" si="0"/>
        <v>17000</v>
      </c>
      <c r="G6" s="75" t="s">
        <v>34</v>
      </c>
      <c r="H6" s="90">
        <f>(F6/F24)+H5</f>
        <v>0.8152681358303735</v>
      </c>
    </row>
    <row r="7" spans="1:8">
      <c r="A7" s="74">
        <v>45637.374884259261</v>
      </c>
      <c r="B7" s="75" t="s">
        <v>663</v>
      </c>
      <c r="C7" s="75" t="s">
        <v>664</v>
      </c>
      <c r="D7" s="75">
        <v>16500</v>
      </c>
      <c r="E7" s="75">
        <v>1</v>
      </c>
      <c r="F7" s="75">
        <f t="shared" si="0"/>
        <v>16500</v>
      </c>
      <c r="G7" s="75" t="s">
        <v>485</v>
      </c>
      <c r="H7" s="90">
        <f>(F7/F24)+H6</f>
        <v>0.84301676353460342</v>
      </c>
    </row>
    <row r="8" spans="1:8">
      <c r="A8" s="74">
        <v>45650.567800925928</v>
      </c>
      <c r="B8" s="75" t="s">
        <v>40</v>
      </c>
      <c r="C8" s="75" t="s">
        <v>41</v>
      </c>
      <c r="D8" s="75">
        <v>14000</v>
      </c>
      <c r="E8" s="75">
        <v>1</v>
      </c>
      <c r="F8" s="75">
        <f t="shared" si="0"/>
        <v>14000</v>
      </c>
      <c r="G8" s="75" t="s">
        <v>48</v>
      </c>
      <c r="H8" s="90">
        <f>(F8/F24)+H7</f>
        <v>0.86656105370788938</v>
      </c>
    </row>
    <row r="9" spans="1:8">
      <c r="A9" s="74">
        <v>45650.567893518521</v>
      </c>
      <c r="B9" s="75" t="s">
        <v>42</v>
      </c>
      <c r="C9" s="75" t="s">
        <v>43</v>
      </c>
      <c r="D9" s="75">
        <v>12900</v>
      </c>
      <c r="E9" s="75">
        <v>1</v>
      </c>
      <c r="F9" s="75">
        <f t="shared" si="0"/>
        <v>12900</v>
      </c>
      <c r="G9" s="75" t="s">
        <v>48</v>
      </c>
      <c r="H9" s="90">
        <f>(F9/F24)+H8</f>
        <v>0.88825543536756002</v>
      </c>
    </row>
    <row r="10" spans="1:8">
      <c r="A10" s="74">
        <v>45637.375243055554</v>
      </c>
      <c r="B10" s="75" t="s">
        <v>665</v>
      </c>
      <c r="C10" s="75" t="s">
        <v>666</v>
      </c>
      <c r="D10" s="75">
        <v>11500</v>
      </c>
      <c r="E10" s="75">
        <v>1</v>
      </c>
      <c r="F10" s="75">
        <f t="shared" si="0"/>
        <v>11500</v>
      </c>
      <c r="G10" s="75" t="s">
        <v>667</v>
      </c>
      <c r="H10" s="90">
        <f>(F10/F24)+H9</f>
        <v>0.90759538800990203</v>
      </c>
    </row>
    <row r="11" spans="1:8">
      <c r="A11" s="74">
        <v>45637.375034722223</v>
      </c>
      <c r="B11" s="75" t="s">
        <v>668</v>
      </c>
      <c r="C11" s="75" t="s">
        <v>669</v>
      </c>
      <c r="D11" s="75">
        <v>11500</v>
      </c>
      <c r="E11" s="75">
        <v>1</v>
      </c>
      <c r="F11" s="75">
        <f t="shared" si="0"/>
        <v>11500</v>
      </c>
      <c r="G11" s="75" t="s">
        <v>667</v>
      </c>
      <c r="H11" s="90">
        <f>(F11/F24)+H10</f>
        <v>0.92693534065224403</v>
      </c>
    </row>
    <row r="12" spans="1:8">
      <c r="A12" s="74">
        <v>45645.365613425929</v>
      </c>
      <c r="B12" s="75" t="s">
        <v>670</v>
      </c>
      <c r="C12" s="75" t="s">
        <v>671</v>
      </c>
      <c r="D12" s="75">
        <v>2516.75</v>
      </c>
      <c r="E12" s="75">
        <v>4</v>
      </c>
      <c r="F12" s="75">
        <f t="shared" si="0"/>
        <v>10067</v>
      </c>
      <c r="G12" s="75" t="s">
        <v>667</v>
      </c>
      <c r="H12" s="90">
        <f>(F12/F24)+H11</f>
        <v>0.94386536702184898</v>
      </c>
    </row>
    <row r="13" spans="1:8">
      <c r="A13" s="74">
        <v>45651.634097222224</v>
      </c>
      <c r="B13" s="75" t="s">
        <v>71</v>
      </c>
      <c r="C13" s="75" t="s">
        <v>72</v>
      </c>
      <c r="D13" s="75">
        <v>2500</v>
      </c>
      <c r="E13" s="75">
        <v>3</v>
      </c>
      <c r="F13" s="75">
        <f t="shared" si="0"/>
        <v>7500</v>
      </c>
      <c r="G13" s="75" t="s">
        <v>34</v>
      </c>
      <c r="H13" s="90">
        <f>(F13/F24)+H12</f>
        <v>0.95647837961468074</v>
      </c>
    </row>
    <row r="14" spans="1:8">
      <c r="A14" s="74">
        <v>45651.634201388886</v>
      </c>
      <c r="B14" s="75" t="s">
        <v>169</v>
      </c>
      <c r="C14" s="75" t="s">
        <v>170</v>
      </c>
      <c r="D14" s="75">
        <v>64</v>
      </c>
      <c r="E14" s="75">
        <v>100</v>
      </c>
      <c r="F14" s="75">
        <f t="shared" si="0"/>
        <v>6400</v>
      </c>
      <c r="G14" s="75" t="s">
        <v>34</v>
      </c>
      <c r="H14" s="90">
        <f>(F14/F24)+H13</f>
        <v>0.96724148369389717</v>
      </c>
    </row>
    <row r="15" spans="1:8">
      <c r="A15" s="74">
        <v>45645.370243055557</v>
      </c>
      <c r="B15" s="75" t="s">
        <v>557</v>
      </c>
      <c r="C15" s="75" t="s">
        <v>558</v>
      </c>
      <c r="D15" s="75">
        <v>3612</v>
      </c>
      <c r="E15" s="75">
        <v>1</v>
      </c>
      <c r="F15" s="75">
        <f t="shared" si="0"/>
        <v>3612</v>
      </c>
      <c r="G15" s="75" t="s">
        <v>672</v>
      </c>
      <c r="H15" s="90">
        <f>(F15/F24)+H14</f>
        <v>0.973315910558605</v>
      </c>
    </row>
    <row r="16" spans="1:8">
      <c r="A16" s="74">
        <v>45650.567685185182</v>
      </c>
      <c r="B16" s="75" t="s">
        <v>84</v>
      </c>
      <c r="C16" s="75" t="s">
        <v>85</v>
      </c>
      <c r="D16" s="75">
        <v>172</v>
      </c>
      <c r="E16" s="75">
        <v>20</v>
      </c>
      <c r="F16" s="75">
        <f t="shared" si="0"/>
        <v>3440</v>
      </c>
      <c r="G16" s="75" t="s">
        <v>34</v>
      </c>
      <c r="H16" s="90">
        <f>(F16/F24)+H15</f>
        <v>0.97910107900118382</v>
      </c>
    </row>
    <row r="17" spans="1:8">
      <c r="A17" s="74">
        <v>45650.567685185182</v>
      </c>
      <c r="B17" s="75" t="s">
        <v>82</v>
      </c>
      <c r="C17" s="75" t="s">
        <v>83</v>
      </c>
      <c r="D17" s="75">
        <v>140</v>
      </c>
      <c r="E17" s="75">
        <v>20</v>
      </c>
      <c r="F17" s="75">
        <f t="shared" si="0"/>
        <v>2800</v>
      </c>
      <c r="G17" s="75" t="s">
        <v>34</v>
      </c>
      <c r="H17" s="90">
        <f>(F17/F24)+H16</f>
        <v>0.98380993703584096</v>
      </c>
    </row>
    <row r="18" spans="1:8">
      <c r="A18" s="74">
        <v>45650.567685185182</v>
      </c>
      <c r="B18" s="75" t="s">
        <v>50</v>
      </c>
      <c r="C18" s="75" t="s">
        <v>51</v>
      </c>
      <c r="D18" s="75">
        <v>51</v>
      </c>
      <c r="E18" s="75">
        <v>50</v>
      </c>
      <c r="F18" s="75">
        <f t="shared" si="0"/>
        <v>2550</v>
      </c>
      <c r="G18" s="75" t="s">
        <v>34</v>
      </c>
      <c r="H18" s="90">
        <f>(F18/F24)+H17</f>
        <v>0.98809836131740381</v>
      </c>
    </row>
    <row r="19" spans="1:8">
      <c r="A19" s="74">
        <v>45645.366111111114</v>
      </c>
      <c r="B19" s="75" t="s">
        <v>673</v>
      </c>
      <c r="C19" s="75" t="s">
        <v>674</v>
      </c>
      <c r="D19" s="75">
        <v>592.25</v>
      </c>
      <c r="E19" s="75">
        <v>4</v>
      </c>
      <c r="F19" s="75">
        <f t="shared" si="0"/>
        <v>2369</v>
      </c>
      <c r="G19" s="75" t="s">
        <v>185</v>
      </c>
      <c r="H19" s="90">
        <f>(F19/F24)+H18</f>
        <v>0.99208239156172628</v>
      </c>
    </row>
    <row r="20" spans="1:8">
      <c r="A20" s="74">
        <v>45650.567685185182</v>
      </c>
      <c r="B20" s="75" t="s">
        <v>49</v>
      </c>
      <c r="C20" s="75" t="s">
        <v>67</v>
      </c>
      <c r="D20" s="75">
        <v>17</v>
      </c>
      <c r="E20" s="75">
        <v>100</v>
      </c>
      <c r="F20" s="75">
        <f t="shared" si="0"/>
        <v>1700</v>
      </c>
      <c r="G20" s="75" t="s">
        <v>34</v>
      </c>
      <c r="H20" s="90">
        <f>(F20/F24)+H19</f>
        <v>0.9949413410827681</v>
      </c>
    </row>
    <row r="21" spans="1:8">
      <c r="A21" s="74">
        <v>45650.567685185182</v>
      </c>
      <c r="B21" s="75" t="s">
        <v>55</v>
      </c>
      <c r="C21" s="75" t="s">
        <v>56</v>
      </c>
      <c r="D21" s="75">
        <v>80</v>
      </c>
      <c r="E21" s="75">
        <v>20</v>
      </c>
      <c r="F21" s="75">
        <f t="shared" si="0"/>
        <v>1600</v>
      </c>
      <c r="G21" s="75" t="s">
        <v>34</v>
      </c>
      <c r="H21" s="90">
        <f>(F21/F24)+H20</f>
        <v>0.99763211710257227</v>
      </c>
    </row>
    <row r="22" spans="1:8">
      <c r="A22" s="74">
        <v>45650.567685185182</v>
      </c>
      <c r="B22" s="75" t="s">
        <v>52</v>
      </c>
      <c r="C22" s="75" t="s">
        <v>81</v>
      </c>
      <c r="D22" s="75">
        <v>4</v>
      </c>
      <c r="E22" s="75">
        <v>200</v>
      </c>
      <c r="F22" s="75">
        <f t="shared" si="0"/>
        <v>800</v>
      </c>
      <c r="G22" s="75" t="s">
        <v>34</v>
      </c>
      <c r="H22" s="90">
        <f>(F22/F24)+H21</f>
        <v>0.9989775051124743</v>
      </c>
    </row>
    <row r="23" spans="1:8">
      <c r="A23" s="74">
        <v>45645.365613425929</v>
      </c>
      <c r="B23" s="75" t="s">
        <v>675</v>
      </c>
      <c r="C23" s="75" t="s">
        <v>676</v>
      </c>
      <c r="D23" s="75">
        <v>30.4</v>
      </c>
      <c r="E23" s="75">
        <v>20</v>
      </c>
      <c r="F23" s="75">
        <f t="shared" si="0"/>
        <v>608</v>
      </c>
      <c r="G23" s="75" t="s">
        <v>667</v>
      </c>
      <c r="H23" s="90">
        <f>(F23/F24)+H22</f>
        <v>0.99999999999999989</v>
      </c>
    </row>
    <row r="24" spans="1:8">
      <c r="A24" s="75"/>
      <c r="B24" s="75"/>
      <c r="C24" s="75"/>
      <c r="D24" s="75"/>
      <c r="E24" s="75"/>
      <c r="F24" s="75">
        <f>SUM(F2:F23)</f>
        <v>594624</v>
      </c>
      <c r="G24" s="196"/>
      <c r="H24" s="75"/>
    </row>
    <row r="25" spans="1:8">
      <c r="G25" s="57"/>
      <c r="H25" s="56"/>
    </row>
    <row r="26" spans="1:8">
      <c r="G26" s="57"/>
      <c r="H26" s="56"/>
    </row>
    <row r="27" spans="1:8">
      <c r="G27" s="57"/>
      <c r="H27" s="56"/>
    </row>
    <row r="28" spans="1:8">
      <c r="G28" s="57"/>
      <c r="H28" s="56"/>
    </row>
    <row r="29" spans="1:8">
      <c r="G29" s="57"/>
      <c r="H29" s="56"/>
    </row>
    <row r="30" spans="1:8">
      <c r="G30" s="57"/>
      <c r="H30" s="56"/>
    </row>
    <row r="31" spans="1:8">
      <c r="G31" s="57"/>
      <c r="H31" s="56"/>
    </row>
    <row r="32" spans="1:8">
      <c r="G32" s="57"/>
      <c r="H32" s="56"/>
    </row>
    <row r="33" spans="7:8">
      <c r="G33" s="57"/>
      <c r="H33" s="56"/>
    </row>
    <row r="34" spans="7:8">
      <c r="G34" s="57"/>
      <c r="H34" s="56"/>
    </row>
    <row r="35" spans="7:8">
      <c r="G35" s="57"/>
      <c r="H35" s="56"/>
    </row>
    <row r="36" spans="7:8">
      <c r="G36" s="57"/>
      <c r="H36" s="56"/>
    </row>
    <row r="37" spans="7:8">
      <c r="G37" s="57"/>
      <c r="H37" s="56"/>
    </row>
    <row r="38" spans="7:8">
      <c r="G38" s="57"/>
      <c r="H38" s="56"/>
    </row>
    <row r="39" spans="7:8">
      <c r="G39" s="57"/>
      <c r="H39" s="56"/>
    </row>
    <row r="40" spans="7:8">
      <c r="G40" s="57"/>
      <c r="H40" s="56"/>
    </row>
    <row r="41" spans="7:8">
      <c r="G41" s="57"/>
      <c r="H41" s="56"/>
    </row>
    <row r="42" spans="7:8">
      <c r="G42" s="57"/>
      <c r="H42" s="56"/>
    </row>
    <row r="43" spans="7:8">
      <c r="G43" s="57"/>
      <c r="H43" s="56"/>
    </row>
    <row r="44" spans="7:8">
      <c r="G44" s="57"/>
      <c r="H44" s="56"/>
    </row>
    <row r="45" spans="7:8">
      <c r="G45" s="57"/>
      <c r="H45" s="56"/>
    </row>
    <row r="46" spans="7:8">
      <c r="G46" s="57"/>
      <c r="H46" s="56"/>
    </row>
    <row r="47" spans="7:8">
      <c r="G47" s="57"/>
      <c r="H47" s="56"/>
    </row>
    <row r="48" spans="7:8">
      <c r="G48" s="57"/>
      <c r="H48" s="56"/>
    </row>
    <row r="49" spans="7:8">
      <c r="G49" s="57"/>
      <c r="H49" s="56"/>
    </row>
    <row r="50" spans="7:8">
      <c r="G50" s="57"/>
      <c r="H50" s="56"/>
    </row>
    <row r="51" spans="7:8">
      <c r="G51" s="57"/>
      <c r="H51" s="56"/>
    </row>
    <row r="52" spans="7:8">
      <c r="G52" s="57"/>
      <c r="H52" s="56"/>
    </row>
    <row r="53" spans="7:8">
      <c r="G53" s="57"/>
      <c r="H53" s="56"/>
    </row>
    <row r="54" spans="7:8">
      <c r="G54" s="57"/>
      <c r="H54" s="56"/>
    </row>
    <row r="55" spans="7:8">
      <c r="G55" s="57"/>
      <c r="H55" s="56"/>
    </row>
    <row r="56" spans="7:8">
      <c r="G56" s="57"/>
      <c r="H56" s="56"/>
    </row>
    <row r="57" spans="7:8">
      <c r="G57" s="57"/>
      <c r="H57" s="56"/>
    </row>
    <row r="58" spans="7:8">
      <c r="G58" s="57"/>
      <c r="H58" s="56"/>
    </row>
    <row r="59" spans="7:8">
      <c r="G59" s="57"/>
      <c r="H59" s="56"/>
    </row>
    <row r="60" spans="7:8">
      <c r="G60" s="57"/>
      <c r="H60" s="56"/>
    </row>
    <row r="61" spans="7:8">
      <c r="G61" s="57"/>
      <c r="H61" s="56"/>
    </row>
    <row r="62" spans="7:8">
      <c r="G62" s="57"/>
      <c r="H62" s="56"/>
    </row>
    <row r="63" spans="7:8">
      <c r="G63" s="57"/>
      <c r="H63" s="56"/>
    </row>
    <row r="64" spans="7:8">
      <c r="G64" s="57"/>
      <c r="H64" s="56"/>
    </row>
    <row r="65" spans="7:8">
      <c r="G65" s="57"/>
      <c r="H65" s="56"/>
    </row>
    <row r="66" spans="7:8">
      <c r="G66" s="57"/>
      <c r="H66" s="56"/>
    </row>
    <row r="67" spans="7:8">
      <c r="G67" s="57"/>
      <c r="H67" s="56"/>
    </row>
    <row r="68" spans="7:8">
      <c r="G68" s="57"/>
      <c r="H68" s="56"/>
    </row>
    <row r="69" spans="7:8">
      <c r="G69" s="57"/>
      <c r="H69" s="56"/>
    </row>
    <row r="70" spans="7:8">
      <c r="G70" s="57"/>
      <c r="H70" s="56"/>
    </row>
    <row r="71" spans="7:8">
      <c r="G71" s="57"/>
      <c r="H71" s="56"/>
    </row>
    <row r="72" spans="7:8">
      <c r="G72" s="57"/>
      <c r="H72" s="56"/>
    </row>
    <row r="73" spans="7:8">
      <c r="G73" s="57"/>
      <c r="H73" s="56"/>
    </row>
    <row r="74" spans="7:8">
      <c r="G74" s="57"/>
      <c r="H74" s="56"/>
    </row>
    <row r="75" spans="7:8">
      <c r="G75" s="57"/>
      <c r="H75" s="56"/>
    </row>
    <row r="76" spans="7:8">
      <c r="G76" s="57"/>
      <c r="H76" s="56"/>
    </row>
    <row r="77" spans="7:8">
      <c r="G77" s="57"/>
      <c r="H77" s="56"/>
    </row>
    <row r="78" spans="7:8">
      <c r="G78" s="57"/>
      <c r="H78" s="56"/>
    </row>
    <row r="79" spans="7:8">
      <c r="G79" s="57"/>
      <c r="H79" s="56"/>
    </row>
    <row r="80" spans="7:8">
      <c r="G80" s="57"/>
      <c r="H80" s="56"/>
    </row>
    <row r="81" spans="7:8">
      <c r="G81" s="57"/>
      <c r="H81" s="56"/>
    </row>
    <row r="82" spans="7:8">
      <c r="G82" s="57"/>
      <c r="H82" s="56"/>
    </row>
    <row r="83" spans="7:8">
      <c r="G83" s="57"/>
      <c r="H83" s="56"/>
    </row>
    <row r="84" spans="7:8">
      <c r="G84" s="57"/>
      <c r="H84" s="56"/>
    </row>
    <row r="85" spans="7:8">
      <c r="G85" s="57"/>
      <c r="H85" s="56"/>
    </row>
    <row r="86" spans="7:8">
      <c r="G86" s="57"/>
      <c r="H86" s="56"/>
    </row>
    <row r="87" spans="7:8">
      <c r="G87" s="57"/>
      <c r="H87" s="56"/>
    </row>
    <row r="88" spans="7:8">
      <c r="G88" s="57"/>
      <c r="H88" s="56"/>
    </row>
    <row r="89" spans="7:8">
      <c r="G89" s="57"/>
      <c r="H89" s="56"/>
    </row>
    <row r="90" spans="7:8">
      <c r="G90" s="57"/>
      <c r="H90" s="56"/>
    </row>
    <row r="91" spans="7:8">
      <c r="G91" s="57"/>
      <c r="H91" s="56"/>
    </row>
    <row r="92" spans="7:8">
      <c r="G92" s="57"/>
      <c r="H92" s="56"/>
    </row>
    <row r="93" spans="7:8">
      <c r="G93" s="57"/>
      <c r="H93" s="56"/>
    </row>
    <row r="94" spans="7:8">
      <c r="G94" s="57"/>
      <c r="H94" s="56"/>
    </row>
    <row r="95" spans="7:8">
      <c r="G95" s="57"/>
      <c r="H95" s="56"/>
    </row>
    <row r="96" spans="7:8">
      <c r="G96" s="57"/>
      <c r="H96" s="56"/>
    </row>
    <row r="97" spans="7:8">
      <c r="G97" s="57"/>
      <c r="H97" s="56"/>
    </row>
    <row r="98" spans="7:8">
      <c r="G98" s="57"/>
      <c r="H98" s="56"/>
    </row>
    <row r="99" spans="7:8">
      <c r="G99" s="57"/>
      <c r="H99" s="56"/>
    </row>
    <row r="100" spans="7:8">
      <c r="G100" s="57"/>
      <c r="H100" s="56"/>
    </row>
    <row r="101" spans="7:8">
      <c r="G101" s="57"/>
      <c r="H101" s="56"/>
    </row>
    <row r="102" spans="7:8">
      <c r="G102" s="57"/>
      <c r="H102" s="56"/>
    </row>
    <row r="103" spans="7:8">
      <c r="G103" s="57"/>
      <c r="H103" s="56"/>
    </row>
    <row r="104" spans="7:8">
      <c r="G104" s="57"/>
      <c r="H104" s="56"/>
    </row>
    <row r="105" spans="7:8">
      <c r="G105" s="57"/>
      <c r="H105" s="56"/>
    </row>
    <row r="106" spans="7:8">
      <c r="G106" s="57"/>
      <c r="H106" s="56"/>
    </row>
    <row r="107" spans="7:8">
      <c r="G107" s="57"/>
      <c r="H107" s="56"/>
    </row>
    <row r="108" spans="7:8">
      <c r="G108" s="57"/>
      <c r="H108" s="56"/>
    </row>
    <row r="109" spans="7:8">
      <c r="G109" s="57"/>
      <c r="H109" s="56"/>
    </row>
    <row r="110" spans="7:8">
      <c r="G110" s="57"/>
      <c r="H110" s="56"/>
    </row>
    <row r="111" spans="7:8">
      <c r="G111" s="57"/>
      <c r="H111" s="56"/>
    </row>
    <row r="112" spans="7:8">
      <c r="G112" s="57"/>
      <c r="H112" s="56"/>
    </row>
    <row r="113" spans="7:8">
      <c r="G113" s="57"/>
      <c r="H113" s="56"/>
    </row>
    <row r="114" spans="7:8">
      <c r="G114" s="57"/>
      <c r="H114" s="56"/>
    </row>
    <row r="115" spans="7:8">
      <c r="G115" s="57"/>
      <c r="H115" s="56"/>
    </row>
    <row r="116" spans="7:8">
      <c r="G116" s="57"/>
      <c r="H116" s="56"/>
    </row>
    <row r="117" spans="7:8">
      <c r="G117" s="57"/>
      <c r="H117" s="56"/>
    </row>
    <row r="118" spans="7:8">
      <c r="G118" s="57"/>
      <c r="H118" s="56"/>
    </row>
    <row r="119" spans="7:8">
      <c r="G119" s="57"/>
      <c r="H119" s="56"/>
    </row>
    <row r="120" spans="7:8">
      <c r="G120" s="57"/>
      <c r="H120" s="56"/>
    </row>
    <row r="121" spans="7:8">
      <c r="G121" s="57"/>
      <c r="H121" s="56"/>
    </row>
    <row r="122" spans="7:8">
      <c r="G122" s="57"/>
      <c r="H122" s="56"/>
    </row>
    <row r="123" spans="7:8">
      <c r="G123" s="57"/>
      <c r="H123" s="56"/>
    </row>
    <row r="124" spans="7:8">
      <c r="G124" s="57"/>
      <c r="H124" s="56"/>
    </row>
    <row r="125" spans="7:8">
      <c r="G125" s="57"/>
      <c r="H125" s="56"/>
    </row>
    <row r="126" spans="7:8">
      <c r="G126" s="57"/>
      <c r="H126" s="56"/>
    </row>
    <row r="127" spans="7:8">
      <c r="G127" s="57"/>
      <c r="H127" s="56"/>
    </row>
    <row r="128" spans="7:8">
      <c r="G128" s="57"/>
      <c r="H128" s="56"/>
    </row>
    <row r="129" spans="7:8">
      <c r="G129" s="57"/>
      <c r="H129" s="56"/>
    </row>
    <row r="130" spans="7:8">
      <c r="G130" s="57"/>
      <c r="H130" s="56"/>
    </row>
    <row r="131" spans="7:8">
      <c r="G131" s="57"/>
      <c r="H131" s="56"/>
    </row>
    <row r="132" spans="7:8">
      <c r="G132" s="57"/>
      <c r="H132" s="56"/>
    </row>
    <row r="133" spans="7:8">
      <c r="G133" s="57"/>
      <c r="H133" s="56"/>
    </row>
    <row r="134" spans="7:8">
      <c r="G134" s="57"/>
      <c r="H134" s="56"/>
    </row>
    <row r="135" spans="7:8">
      <c r="G135" s="57"/>
      <c r="H135" s="56"/>
    </row>
    <row r="136" spans="7:8">
      <c r="G136" s="57"/>
      <c r="H136" s="56"/>
    </row>
    <row r="137" spans="7:8">
      <c r="G137" s="57"/>
      <c r="H137" s="56"/>
    </row>
  </sheetData>
  <phoneticPr fontId="3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18"/>
  <sheetViews>
    <sheetView zoomScale="85" zoomScaleNormal="85" workbookViewId="0">
      <selection sqref="A1:G56"/>
    </sheetView>
  </sheetViews>
  <sheetFormatPr defaultRowHeight="15.75"/>
  <cols>
    <col min="1" max="1" width="12.875" style="71" bestFit="1" customWidth="1"/>
    <col min="2" max="2" width="13" style="71" customWidth="1"/>
    <col min="3" max="3" width="47" style="71" customWidth="1"/>
    <col min="4" max="4" width="9.25" style="71" customWidth="1"/>
    <col min="5" max="5" width="9.625" style="71" customWidth="1"/>
    <col min="6" max="6" width="10.75" style="85" bestFit="1" customWidth="1"/>
    <col min="7" max="7" width="28.75" style="71" customWidth="1"/>
    <col min="8" max="8" width="10.25" style="86" bestFit="1" customWidth="1"/>
    <col min="9" max="16384" width="9" style="71"/>
  </cols>
  <sheetData>
    <row r="1" spans="1:8">
      <c r="A1" s="61" t="s">
        <v>24</v>
      </c>
      <c r="B1" s="61" t="s">
        <v>25</v>
      </c>
      <c r="C1" s="61" t="s">
        <v>26</v>
      </c>
      <c r="D1" s="61" t="s">
        <v>0</v>
      </c>
      <c r="E1" s="61" t="s">
        <v>27</v>
      </c>
      <c r="F1" s="89" t="s">
        <v>28</v>
      </c>
      <c r="G1" s="61" t="s">
        <v>29</v>
      </c>
      <c r="H1" s="92" t="s">
        <v>131</v>
      </c>
    </row>
    <row r="2" spans="1:8" s="84" customFormat="1" ht="16.5">
      <c r="A2" s="74">
        <v>45628.561481481483</v>
      </c>
      <c r="B2" s="75" t="s">
        <v>610</v>
      </c>
      <c r="C2" s="75" t="s">
        <v>611</v>
      </c>
      <c r="D2" s="75">
        <v>405000</v>
      </c>
      <c r="E2" s="75">
        <v>1</v>
      </c>
      <c r="F2" s="75">
        <f>D2*E2</f>
        <v>405000</v>
      </c>
      <c r="G2" s="75" t="s">
        <v>660</v>
      </c>
      <c r="H2" s="111">
        <f>(F2/F56)*100</f>
        <v>43.144361032013116</v>
      </c>
    </row>
    <row r="3" spans="1:8" s="84" customFormat="1" ht="16.5">
      <c r="A3" s="81">
        <v>45580.666319444441</v>
      </c>
      <c r="B3" s="2" t="s">
        <v>249</v>
      </c>
      <c r="C3" s="2" t="s">
        <v>250</v>
      </c>
      <c r="D3" s="2">
        <v>63500</v>
      </c>
      <c r="E3" s="2">
        <v>1</v>
      </c>
      <c r="F3" s="2">
        <v>63500</v>
      </c>
      <c r="G3" s="2" t="s">
        <v>407</v>
      </c>
      <c r="H3" s="111">
        <f>(F3/F56)*100+H2</f>
        <v>49.908970724686775</v>
      </c>
    </row>
    <row r="4" spans="1:8" s="84" customFormat="1" ht="16.5">
      <c r="A4" s="188">
        <v>45607.684050925927</v>
      </c>
      <c r="B4" s="189" t="s">
        <v>40</v>
      </c>
      <c r="C4" s="189" t="s">
        <v>41</v>
      </c>
      <c r="D4" s="189">
        <v>14000</v>
      </c>
      <c r="E4" s="189">
        <v>2</v>
      </c>
      <c r="F4" s="189">
        <f>D4*E4</f>
        <v>28000</v>
      </c>
      <c r="G4" s="189" t="s">
        <v>34</v>
      </c>
      <c r="H4" s="111">
        <f>(F4/F56)*100+H3</f>
        <v>52.891790746653115</v>
      </c>
    </row>
    <row r="5" spans="1:8" s="84" customFormat="1" ht="16.5">
      <c r="A5" s="188">
        <v>45607.683935185189</v>
      </c>
      <c r="B5" s="189" t="s">
        <v>42</v>
      </c>
      <c r="C5" s="189" t="s">
        <v>43</v>
      </c>
      <c r="D5" s="189">
        <v>12900</v>
      </c>
      <c r="E5" s="189">
        <v>2</v>
      </c>
      <c r="F5" s="189">
        <f>D5*E5</f>
        <v>25800</v>
      </c>
      <c r="G5" s="189" t="s">
        <v>34</v>
      </c>
      <c r="H5" s="111">
        <f>(F5/F56)*100+H4</f>
        <v>55.6402463383221</v>
      </c>
    </row>
    <row r="6" spans="1:8" s="84" customFormat="1" ht="16.5">
      <c r="A6" s="81">
        <v>45589.411192129628</v>
      </c>
      <c r="B6" s="2" t="s">
        <v>64</v>
      </c>
      <c r="C6" s="2" t="s">
        <v>65</v>
      </c>
      <c r="D6" s="2">
        <v>25600</v>
      </c>
      <c r="E6" s="2">
        <v>2</v>
      </c>
      <c r="F6" s="2">
        <v>25600</v>
      </c>
      <c r="G6" s="2" t="s">
        <v>642</v>
      </c>
      <c r="H6" s="111">
        <f>(F6/F56)*100+H5</f>
        <v>58.367396072691321</v>
      </c>
    </row>
    <row r="7" spans="1:8" s="84" customFormat="1" ht="16.5">
      <c r="A7" s="188">
        <v>45607.68378472222</v>
      </c>
      <c r="B7" s="189" t="s">
        <v>70</v>
      </c>
      <c r="C7" s="189" t="s">
        <v>100</v>
      </c>
      <c r="D7" s="189">
        <v>12300</v>
      </c>
      <c r="E7" s="189">
        <v>2</v>
      </c>
      <c r="F7" s="189">
        <f t="shared" ref="F7:F12" si="0">D7*E7</f>
        <v>24600</v>
      </c>
      <c r="G7" s="189" t="s">
        <v>649</v>
      </c>
      <c r="H7" s="111">
        <f>(F7/F56)*100+H6</f>
        <v>60.98801652056175</v>
      </c>
    </row>
    <row r="8" spans="1:8" s="84" customFormat="1" ht="16.5">
      <c r="A8" s="74">
        <v>45645.369421296295</v>
      </c>
      <c r="B8" s="75" t="s">
        <v>153</v>
      </c>
      <c r="C8" s="75" t="s">
        <v>154</v>
      </c>
      <c r="D8" s="75">
        <v>11000</v>
      </c>
      <c r="E8" s="75">
        <v>2</v>
      </c>
      <c r="F8" s="75">
        <f t="shared" si="0"/>
        <v>22000</v>
      </c>
      <c r="G8" s="75" t="s">
        <v>165</v>
      </c>
      <c r="H8" s="111">
        <f>(F8/F56)*100+H7</f>
        <v>63.331660823535302</v>
      </c>
    </row>
    <row r="9" spans="1:8" s="84" customFormat="1" ht="16.5">
      <c r="A9" s="188">
        <v>45607.68378472222</v>
      </c>
      <c r="B9" s="189" t="s">
        <v>111</v>
      </c>
      <c r="C9" s="189" t="s">
        <v>112</v>
      </c>
      <c r="D9" s="189">
        <v>1047.75</v>
      </c>
      <c r="E9" s="189">
        <v>20</v>
      </c>
      <c r="F9" s="189">
        <f t="shared" si="0"/>
        <v>20955</v>
      </c>
      <c r="G9" s="189" t="s">
        <v>649</v>
      </c>
      <c r="H9" s="111">
        <f>(F9/F56)*100+H8</f>
        <v>65.563982022117614</v>
      </c>
    </row>
    <row r="10" spans="1:8" s="84" customFormat="1" ht="16.5">
      <c r="A10" s="74">
        <v>45645.371516203704</v>
      </c>
      <c r="B10" s="75" t="s">
        <v>38</v>
      </c>
      <c r="C10" s="75" t="s">
        <v>39</v>
      </c>
      <c r="D10" s="75">
        <v>10275</v>
      </c>
      <c r="E10" s="75">
        <v>2</v>
      </c>
      <c r="F10" s="75">
        <f t="shared" si="0"/>
        <v>20550</v>
      </c>
      <c r="G10" s="75" t="s">
        <v>165</v>
      </c>
      <c r="H10" s="111">
        <f>(F10/F56)*100+H9</f>
        <v>67.753158859667906</v>
      </c>
    </row>
    <row r="11" spans="1:8">
      <c r="A11" s="74">
        <v>45645.366111111114</v>
      </c>
      <c r="B11" s="75" t="s">
        <v>661</v>
      </c>
      <c r="C11" s="75" t="s">
        <v>662</v>
      </c>
      <c r="D11" s="75">
        <v>5057</v>
      </c>
      <c r="E11" s="75">
        <v>4</v>
      </c>
      <c r="F11" s="75">
        <f t="shared" si="0"/>
        <v>20228</v>
      </c>
      <c r="G11" s="75" t="s">
        <v>185</v>
      </c>
      <c r="H11" s="111">
        <f>(F11/F56)*100+H10</f>
        <v>69.908033266965589</v>
      </c>
    </row>
    <row r="12" spans="1:8">
      <c r="A12" s="188">
        <v>45625.397824074076</v>
      </c>
      <c r="B12" s="189" t="s">
        <v>57</v>
      </c>
      <c r="C12" s="189" t="s">
        <v>58</v>
      </c>
      <c r="D12" s="189">
        <v>6540</v>
      </c>
      <c r="E12" s="189">
        <v>3</v>
      </c>
      <c r="F12" s="189">
        <f t="shared" si="0"/>
        <v>19620</v>
      </c>
      <c r="G12" s="189" t="s">
        <v>650</v>
      </c>
      <c r="H12" s="111">
        <f>(F12/F56)*100+H11</f>
        <v>71.998137868072007</v>
      </c>
    </row>
    <row r="13" spans="1:8">
      <c r="A13" s="81">
        <v>45593.452511574076</v>
      </c>
      <c r="B13" s="2" t="s">
        <v>232</v>
      </c>
      <c r="C13" s="2" t="s">
        <v>233</v>
      </c>
      <c r="D13" s="2">
        <v>18505</v>
      </c>
      <c r="E13" s="2">
        <v>1</v>
      </c>
      <c r="F13" s="2">
        <v>18505</v>
      </c>
      <c r="G13" s="2" t="s">
        <v>234</v>
      </c>
      <c r="H13" s="111">
        <f>(F13/F56)*100+H12</f>
        <v>73.969462314732255</v>
      </c>
    </row>
    <row r="14" spans="1:8">
      <c r="A14" s="74">
        <v>45651.633981481478</v>
      </c>
      <c r="B14" s="75" t="s">
        <v>171</v>
      </c>
      <c r="C14" s="75" t="s">
        <v>172</v>
      </c>
      <c r="D14" s="75">
        <v>85</v>
      </c>
      <c r="E14" s="75">
        <v>200</v>
      </c>
      <c r="F14" s="75">
        <f>D14*E14</f>
        <v>17000</v>
      </c>
      <c r="G14" s="75" t="s">
        <v>34</v>
      </c>
      <c r="H14" s="111">
        <f>(F14/F56)*100+H13</f>
        <v>75.780460185211822</v>
      </c>
    </row>
    <row r="15" spans="1:8">
      <c r="A15" s="74">
        <v>45637.374884259261</v>
      </c>
      <c r="B15" s="75" t="s">
        <v>663</v>
      </c>
      <c r="C15" s="75" t="s">
        <v>664</v>
      </c>
      <c r="D15" s="75">
        <v>16500</v>
      </c>
      <c r="E15" s="75">
        <v>1</v>
      </c>
      <c r="F15" s="75">
        <f>D15*E15</f>
        <v>16500</v>
      </c>
      <c r="G15" s="75" t="s">
        <v>485</v>
      </c>
      <c r="H15" s="111">
        <f>(F15/F56)*100+H14</f>
        <v>77.538193412441984</v>
      </c>
    </row>
    <row r="16" spans="1:8">
      <c r="A16" s="81">
        <v>45576.400381944448</v>
      </c>
      <c r="B16" s="2" t="s">
        <v>132</v>
      </c>
      <c r="C16" s="2" t="s">
        <v>133</v>
      </c>
      <c r="D16" s="2">
        <v>16000</v>
      </c>
      <c r="E16" s="2">
        <v>1</v>
      </c>
      <c r="F16" s="2">
        <v>16000</v>
      </c>
      <c r="G16" s="2" t="s">
        <v>643</v>
      </c>
      <c r="H16" s="111">
        <f>(F16/F56)*100+H15</f>
        <v>79.242661996422754</v>
      </c>
    </row>
    <row r="17" spans="1:12">
      <c r="A17" s="188">
        <v>45625.397824074076</v>
      </c>
      <c r="B17" s="189" t="s">
        <v>483</v>
      </c>
      <c r="C17" s="189" t="s">
        <v>484</v>
      </c>
      <c r="D17" s="189">
        <v>7220</v>
      </c>
      <c r="E17" s="189">
        <v>2</v>
      </c>
      <c r="F17" s="189">
        <f t="shared" ref="F17:F23" si="1">D17*E17</f>
        <v>14440</v>
      </c>
      <c r="G17" s="189" t="s">
        <v>650</v>
      </c>
      <c r="H17" s="111">
        <f>(F17/F56)*100+H16</f>
        <v>80.780944893465389</v>
      </c>
    </row>
    <row r="18" spans="1:12">
      <c r="A18" s="188">
        <v>45607.68378472222</v>
      </c>
      <c r="B18" s="189" t="s">
        <v>75</v>
      </c>
      <c r="C18" s="189" t="s">
        <v>76</v>
      </c>
      <c r="D18" s="189">
        <v>2625</v>
      </c>
      <c r="E18" s="189">
        <v>5</v>
      </c>
      <c r="F18" s="189">
        <f t="shared" si="1"/>
        <v>13125</v>
      </c>
      <c r="G18" s="189" t="s">
        <v>649</v>
      </c>
      <c r="H18" s="111">
        <f>(F18/F56)*100+H17</f>
        <v>82.179141778762116</v>
      </c>
    </row>
    <row r="19" spans="1:12">
      <c r="A19" s="74">
        <v>45637.375243055554</v>
      </c>
      <c r="B19" s="75" t="s">
        <v>665</v>
      </c>
      <c r="C19" s="75" t="s">
        <v>666</v>
      </c>
      <c r="D19" s="75">
        <v>11500</v>
      </c>
      <c r="E19" s="75">
        <v>1</v>
      </c>
      <c r="F19" s="75">
        <f t="shared" si="1"/>
        <v>11500</v>
      </c>
      <c r="G19" s="75" t="s">
        <v>667</v>
      </c>
      <c r="H19" s="111">
        <f>(F19/F56)*100+H18</f>
        <v>83.404228573498287</v>
      </c>
    </row>
    <row r="20" spans="1:12">
      <c r="A20" s="74">
        <v>45637.375034722223</v>
      </c>
      <c r="B20" s="75" t="s">
        <v>668</v>
      </c>
      <c r="C20" s="75" t="s">
        <v>669</v>
      </c>
      <c r="D20" s="75">
        <v>11500</v>
      </c>
      <c r="E20" s="75">
        <v>1</v>
      </c>
      <c r="F20" s="75">
        <f t="shared" si="1"/>
        <v>11500</v>
      </c>
      <c r="G20" s="75" t="s">
        <v>667</v>
      </c>
      <c r="H20" s="111">
        <f>(F20/F56)*100+H19</f>
        <v>84.629315368234458</v>
      </c>
    </row>
    <row r="21" spans="1:12">
      <c r="A21" s="74">
        <v>45645.365613425929</v>
      </c>
      <c r="B21" s="75" t="s">
        <v>670</v>
      </c>
      <c r="C21" s="75" t="s">
        <v>671</v>
      </c>
      <c r="D21" s="75">
        <v>2516.75</v>
      </c>
      <c r="E21" s="75">
        <v>4</v>
      </c>
      <c r="F21" s="75">
        <f t="shared" si="1"/>
        <v>10067</v>
      </c>
      <c r="G21" s="75" t="s">
        <v>667</v>
      </c>
      <c r="H21" s="111">
        <f>(F21/F56)*100+H20</f>
        <v>85.701745695417856</v>
      </c>
      <c r="J21" s="71">
        <f>SUM(F21:F61)</f>
        <v>1082995</v>
      </c>
    </row>
    <row r="22" spans="1:12">
      <c r="A22" s="188">
        <v>45607.684641203705</v>
      </c>
      <c r="B22" s="189" t="s">
        <v>59</v>
      </c>
      <c r="C22" s="189" t="s">
        <v>241</v>
      </c>
      <c r="D22" s="189">
        <v>10000</v>
      </c>
      <c r="E22" s="189">
        <v>1</v>
      </c>
      <c r="F22" s="189">
        <f t="shared" si="1"/>
        <v>10000</v>
      </c>
      <c r="G22" s="189" t="s">
        <v>34</v>
      </c>
      <c r="H22" s="111">
        <f>(F22/F56)*100+H21</f>
        <v>86.767038560405837</v>
      </c>
    </row>
    <row r="23" spans="1:12">
      <c r="A23" s="188">
        <v>45607.684525462966</v>
      </c>
      <c r="B23" s="189" t="s">
        <v>479</v>
      </c>
      <c r="C23" s="189" t="s">
        <v>480</v>
      </c>
      <c r="D23" s="189">
        <v>9350</v>
      </c>
      <c r="E23" s="189">
        <v>1</v>
      </c>
      <c r="F23" s="189">
        <f t="shared" si="1"/>
        <v>9350</v>
      </c>
      <c r="G23" s="189" t="s">
        <v>34</v>
      </c>
      <c r="H23" s="111" t="e">
        <f t="shared" ref="H23:H55" si="2">(F23/F76)*100+H22</f>
        <v>#DIV/0!</v>
      </c>
    </row>
    <row r="24" spans="1:12">
      <c r="A24" s="81">
        <v>45592.410219907404</v>
      </c>
      <c r="B24" s="2" t="s">
        <v>644</v>
      </c>
      <c r="C24" s="2" t="s">
        <v>645</v>
      </c>
      <c r="D24" s="2">
        <v>1860</v>
      </c>
      <c r="E24" s="2">
        <v>10</v>
      </c>
      <c r="F24" s="2">
        <v>9300</v>
      </c>
      <c r="G24" s="2" t="s">
        <v>646</v>
      </c>
      <c r="H24" s="111" t="e">
        <f t="shared" si="2"/>
        <v>#DIV/0!</v>
      </c>
    </row>
    <row r="25" spans="1:12">
      <c r="A25" s="188">
        <v>45607.684340277781</v>
      </c>
      <c r="B25" s="189" t="s">
        <v>84</v>
      </c>
      <c r="C25" s="189" t="s">
        <v>85</v>
      </c>
      <c r="D25" s="189">
        <v>172</v>
      </c>
      <c r="E25" s="189">
        <v>50</v>
      </c>
      <c r="F25" s="189">
        <f t="shared" ref="F25:F43" si="3">D25*E25</f>
        <v>8600</v>
      </c>
      <c r="G25" s="189" t="s">
        <v>34</v>
      </c>
      <c r="H25" s="111" t="e">
        <f t="shared" si="2"/>
        <v>#DIV/0!</v>
      </c>
      <c r="K25" s="65" t="s">
        <v>230</v>
      </c>
      <c r="L25" s="65" t="s">
        <v>231</v>
      </c>
    </row>
    <row r="26" spans="1:12">
      <c r="A26" s="188">
        <v>45607.684525462966</v>
      </c>
      <c r="B26" s="189" t="s">
        <v>481</v>
      </c>
      <c r="C26" s="189" t="s">
        <v>482</v>
      </c>
      <c r="D26" s="189">
        <v>8600</v>
      </c>
      <c r="E26" s="189">
        <v>1</v>
      </c>
      <c r="F26" s="189">
        <f t="shared" si="3"/>
        <v>8600</v>
      </c>
      <c r="G26" s="189" t="s">
        <v>34</v>
      </c>
      <c r="H26" s="111" t="e">
        <f t="shared" si="2"/>
        <v>#DIV/0!</v>
      </c>
    </row>
    <row r="27" spans="1:12">
      <c r="A27" s="74">
        <v>45651.634097222224</v>
      </c>
      <c r="B27" s="75" t="s">
        <v>71</v>
      </c>
      <c r="C27" s="75" t="s">
        <v>72</v>
      </c>
      <c r="D27" s="75">
        <v>2500</v>
      </c>
      <c r="E27" s="75">
        <v>3</v>
      </c>
      <c r="F27" s="75">
        <f t="shared" si="3"/>
        <v>7500</v>
      </c>
      <c r="G27" s="75" t="s">
        <v>34</v>
      </c>
      <c r="H27" s="111" t="e">
        <f t="shared" si="2"/>
        <v>#DIV/0!</v>
      </c>
    </row>
    <row r="28" spans="1:12">
      <c r="A28" s="188">
        <v>45601.555891203701</v>
      </c>
      <c r="B28" s="189" t="s">
        <v>134</v>
      </c>
      <c r="C28" s="189" t="s">
        <v>135</v>
      </c>
      <c r="D28" s="189">
        <v>1346</v>
      </c>
      <c r="E28" s="189">
        <v>5</v>
      </c>
      <c r="F28" s="189">
        <f t="shared" si="3"/>
        <v>6730</v>
      </c>
      <c r="G28" s="189" t="s">
        <v>651</v>
      </c>
      <c r="H28" s="111" t="e">
        <f t="shared" si="2"/>
        <v>#DIV/0!</v>
      </c>
    </row>
    <row r="29" spans="1:12">
      <c r="A29" s="74">
        <v>45651.634201388886</v>
      </c>
      <c r="B29" s="75" t="s">
        <v>169</v>
      </c>
      <c r="C29" s="75" t="s">
        <v>170</v>
      </c>
      <c r="D29" s="75">
        <v>64</v>
      </c>
      <c r="E29" s="75">
        <v>100</v>
      </c>
      <c r="F29" s="75">
        <f t="shared" si="3"/>
        <v>6400</v>
      </c>
      <c r="G29" s="75" t="s">
        <v>34</v>
      </c>
      <c r="H29" s="111" t="e">
        <f t="shared" si="2"/>
        <v>#DIV/0!</v>
      </c>
    </row>
    <row r="30" spans="1:12">
      <c r="A30" s="188">
        <v>45597.376817129632</v>
      </c>
      <c r="B30" s="189" t="s">
        <v>107</v>
      </c>
      <c r="C30" s="189" t="s">
        <v>108</v>
      </c>
      <c r="D30" s="189">
        <v>6200</v>
      </c>
      <c r="E30" s="189">
        <v>1</v>
      </c>
      <c r="F30" s="189">
        <f t="shared" si="3"/>
        <v>6200</v>
      </c>
      <c r="G30" s="189" t="s">
        <v>652</v>
      </c>
      <c r="H30" s="111" t="e">
        <f t="shared" si="2"/>
        <v>#DIV/0!</v>
      </c>
    </row>
    <row r="31" spans="1:12">
      <c r="A31" s="188">
        <v>45613.54724537037</v>
      </c>
      <c r="B31" s="189" t="s">
        <v>68</v>
      </c>
      <c r="C31" s="189" t="s">
        <v>69</v>
      </c>
      <c r="D31" s="189">
        <v>290</v>
      </c>
      <c r="E31" s="189">
        <v>20</v>
      </c>
      <c r="F31" s="189">
        <f t="shared" si="3"/>
        <v>5800</v>
      </c>
      <c r="G31" s="189" t="s">
        <v>649</v>
      </c>
      <c r="H31" s="111" t="e">
        <f t="shared" si="2"/>
        <v>#DIV/0!</v>
      </c>
    </row>
    <row r="32" spans="1:12">
      <c r="A32" s="188">
        <v>45607.684525462966</v>
      </c>
      <c r="B32" s="189" t="s">
        <v>173</v>
      </c>
      <c r="C32" s="189" t="s">
        <v>174</v>
      </c>
      <c r="D32" s="189">
        <v>287.05</v>
      </c>
      <c r="E32" s="189">
        <v>20</v>
      </c>
      <c r="F32" s="189">
        <f t="shared" si="3"/>
        <v>5741</v>
      </c>
      <c r="G32" s="189" t="s">
        <v>649</v>
      </c>
      <c r="H32" s="111" t="e">
        <f t="shared" si="2"/>
        <v>#DIV/0!</v>
      </c>
    </row>
    <row r="33" spans="1:8">
      <c r="A33" s="188">
        <v>45613.54724537037</v>
      </c>
      <c r="B33" s="189" t="s">
        <v>55</v>
      </c>
      <c r="C33" s="189" t="s">
        <v>56</v>
      </c>
      <c r="D33" s="189">
        <v>80</v>
      </c>
      <c r="E33" s="189">
        <v>70</v>
      </c>
      <c r="F33" s="189">
        <f t="shared" si="3"/>
        <v>5600</v>
      </c>
      <c r="G33" s="189" t="s">
        <v>34</v>
      </c>
      <c r="H33" s="111" t="e">
        <f t="shared" si="2"/>
        <v>#DIV/0!</v>
      </c>
    </row>
    <row r="34" spans="1:8">
      <c r="A34" s="188">
        <v>45607.683645833335</v>
      </c>
      <c r="B34" s="189" t="s">
        <v>50</v>
      </c>
      <c r="C34" s="189" t="s">
        <v>51</v>
      </c>
      <c r="D34" s="189">
        <v>51</v>
      </c>
      <c r="E34" s="189">
        <v>100</v>
      </c>
      <c r="F34" s="189">
        <f t="shared" si="3"/>
        <v>5100</v>
      </c>
      <c r="G34" s="189" t="s">
        <v>34</v>
      </c>
      <c r="H34" s="111" t="e">
        <f t="shared" si="2"/>
        <v>#DIV/0!</v>
      </c>
    </row>
    <row r="35" spans="1:8">
      <c r="A35" s="188">
        <v>45607.684525462966</v>
      </c>
      <c r="B35" s="189" t="s">
        <v>92</v>
      </c>
      <c r="C35" s="189" t="s">
        <v>93</v>
      </c>
      <c r="D35" s="189">
        <v>141</v>
      </c>
      <c r="E35" s="189">
        <v>30</v>
      </c>
      <c r="F35" s="189">
        <f t="shared" si="3"/>
        <v>4230</v>
      </c>
      <c r="G35" s="189" t="s">
        <v>34</v>
      </c>
      <c r="H35" s="111" t="e">
        <f t="shared" si="2"/>
        <v>#DIV/0!</v>
      </c>
    </row>
    <row r="36" spans="1:8">
      <c r="A36" s="74">
        <v>45645.370243055557</v>
      </c>
      <c r="B36" s="75" t="s">
        <v>557</v>
      </c>
      <c r="C36" s="75" t="s">
        <v>558</v>
      </c>
      <c r="D36" s="75">
        <v>3612</v>
      </c>
      <c r="E36" s="75">
        <v>1</v>
      </c>
      <c r="F36" s="75">
        <f t="shared" si="3"/>
        <v>3612</v>
      </c>
      <c r="G36" s="75" t="s">
        <v>672</v>
      </c>
      <c r="H36" s="111" t="e">
        <f t="shared" si="2"/>
        <v>#DIV/0!</v>
      </c>
    </row>
    <row r="37" spans="1:8">
      <c r="A37" s="188">
        <v>45601.555891203701</v>
      </c>
      <c r="B37" s="189" t="s">
        <v>198</v>
      </c>
      <c r="C37" s="189" t="s">
        <v>199</v>
      </c>
      <c r="D37" s="189">
        <v>600</v>
      </c>
      <c r="E37" s="189">
        <v>6</v>
      </c>
      <c r="F37" s="189">
        <f t="shared" si="3"/>
        <v>3600</v>
      </c>
      <c r="G37" s="189" t="s">
        <v>651</v>
      </c>
      <c r="H37" s="111" t="e">
        <f t="shared" si="2"/>
        <v>#DIV/0!</v>
      </c>
    </row>
    <row r="38" spans="1:8">
      <c r="A38" s="188">
        <v>45607.683645833335</v>
      </c>
      <c r="B38" s="189" t="s">
        <v>49</v>
      </c>
      <c r="C38" s="189" t="s">
        <v>67</v>
      </c>
      <c r="D38" s="189">
        <v>17</v>
      </c>
      <c r="E38" s="189">
        <v>200</v>
      </c>
      <c r="F38" s="189">
        <f t="shared" si="3"/>
        <v>3400</v>
      </c>
      <c r="G38" s="189" t="s">
        <v>34</v>
      </c>
      <c r="H38" s="111" t="e">
        <f t="shared" si="2"/>
        <v>#DIV/0!</v>
      </c>
    </row>
    <row r="39" spans="1:8">
      <c r="A39" s="188">
        <v>45613.54724537037</v>
      </c>
      <c r="B39" s="189" t="s">
        <v>53</v>
      </c>
      <c r="C39" s="189" t="s">
        <v>101</v>
      </c>
      <c r="D39" s="189">
        <v>153</v>
      </c>
      <c r="E39" s="189">
        <v>20</v>
      </c>
      <c r="F39" s="189">
        <f t="shared" si="3"/>
        <v>3060</v>
      </c>
      <c r="G39" s="189" t="s">
        <v>34</v>
      </c>
      <c r="H39" s="111" t="e">
        <f t="shared" si="2"/>
        <v>#DIV/0!</v>
      </c>
    </row>
    <row r="40" spans="1:8">
      <c r="A40" s="74">
        <v>45650.567685185182</v>
      </c>
      <c r="B40" s="75" t="s">
        <v>82</v>
      </c>
      <c r="C40" s="75" t="s">
        <v>83</v>
      </c>
      <c r="D40" s="75">
        <v>140</v>
      </c>
      <c r="E40" s="75">
        <v>20</v>
      </c>
      <c r="F40" s="75">
        <f t="shared" si="3"/>
        <v>2800</v>
      </c>
      <c r="G40" s="75" t="s">
        <v>34</v>
      </c>
      <c r="H40" s="111" t="e">
        <f t="shared" si="2"/>
        <v>#DIV/0!</v>
      </c>
    </row>
    <row r="41" spans="1:8">
      <c r="A41" s="188">
        <v>45613.54724537037</v>
      </c>
      <c r="B41" s="189" t="s">
        <v>163</v>
      </c>
      <c r="C41" s="189" t="s">
        <v>164</v>
      </c>
      <c r="D41" s="189">
        <v>137.80000000000001</v>
      </c>
      <c r="E41" s="189">
        <v>20</v>
      </c>
      <c r="F41" s="189">
        <f t="shared" si="3"/>
        <v>2756</v>
      </c>
      <c r="G41" s="189" t="s">
        <v>649</v>
      </c>
      <c r="H41" s="111" t="e">
        <f t="shared" si="2"/>
        <v>#DIV/0!</v>
      </c>
    </row>
    <row r="42" spans="1:8">
      <c r="A42" s="188">
        <v>45613.54724537037</v>
      </c>
      <c r="B42" s="189" t="s">
        <v>87</v>
      </c>
      <c r="C42" s="189" t="s">
        <v>88</v>
      </c>
      <c r="D42" s="189">
        <v>500</v>
      </c>
      <c r="E42" s="189">
        <v>5</v>
      </c>
      <c r="F42" s="189">
        <f t="shared" si="3"/>
        <v>2500</v>
      </c>
      <c r="G42" s="189" t="s">
        <v>649</v>
      </c>
      <c r="H42" s="111" t="e">
        <f t="shared" si="2"/>
        <v>#DIV/0!</v>
      </c>
    </row>
    <row r="43" spans="1:8">
      <c r="A43" s="74">
        <v>45645.366111111114</v>
      </c>
      <c r="B43" s="75" t="s">
        <v>673</v>
      </c>
      <c r="C43" s="75" t="s">
        <v>674</v>
      </c>
      <c r="D43" s="75">
        <v>592.25</v>
      </c>
      <c r="E43" s="75">
        <v>4</v>
      </c>
      <c r="F43" s="75">
        <f t="shared" si="3"/>
        <v>2369</v>
      </c>
      <c r="G43" s="75" t="s">
        <v>185</v>
      </c>
      <c r="H43" s="111" t="e">
        <f t="shared" si="2"/>
        <v>#DIV/0!</v>
      </c>
    </row>
    <row r="44" spans="1:8">
      <c r="A44" s="81">
        <v>45580.423194444447</v>
      </c>
      <c r="B44" s="2" t="s">
        <v>568</v>
      </c>
      <c r="C44" s="2" t="s">
        <v>569</v>
      </c>
      <c r="D44" s="2">
        <v>2023</v>
      </c>
      <c r="E44" s="2">
        <v>1</v>
      </c>
      <c r="F44" s="2">
        <v>2023</v>
      </c>
      <c r="G44" s="2" t="s">
        <v>648</v>
      </c>
      <c r="H44" s="111" t="e">
        <f t="shared" si="2"/>
        <v>#DIV/0!</v>
      </c>
    </row>
    <row r="45" spans="1:8">
      <c r="A45" s="188">
        <v>45607.684745370374</v>
      </c>
      <c r="B45" s="189" t="s">
        <v>531</v>
      </c>
      <c r="C45" s="189" t="s">
        <v>532</v>
      </c>
      <c r="D45" s="189">
        <v>1700</v>
      </c>
      <c r="E45" s="189">
        <v>1</v>
      </c>
      <c r="F45" s="189">
        <f>D45*E45</f>
        <v>1700</v>
      </c>
      <c r="G45" s="189" t="s">
        <v>34</v>
      </c>
      <c r="H45" s="111" t="e">
        <f t="shared" si="2"/>
        <v>#DIV/0!</v>
      </c>
    </row>
    <row r="46" spans="1:8">
      <c r="A46" s="188">
        <v>45613.54724537037</v>
      </c>
      <c r="B46" s="189" t="s">
        <v>77</v>
      </c>
      <c r="C46" s="189" t="s">
        <v>78</v>
      </c>
      <c r="D46" s="189">
        <v>140</v>
      </c>
      <c r="E46" s="189">
        <v>10</v>
      </c>
      <c r="F46" s="189">
        <f>D46*E46</f>
        <v>1400</v>
      </c>
      <c r="G46" s="189" t="s">
        <v>649</v>
      </c>
      <c r="H46" s="111" t="e">
        <f t="shared" si="2"/>
        <v>#DIV/0!</v>
      </c>
    </row>
    <row r="47" spans="1:8">
      <c r="A47" s="188">
        <v>45607.684837962966</v>
      </c>
      <c r="B47" s="189" t="s">
        <v>94</v>
      </c>
      <c r="C47" s="189" t="s">
        <v>95</v>
      </c>
      <c r="D47" s="189">
        <v>27</v>
      </c>
      <c r="E47" s="189">
        <v>40</v>
      </c>
      <c r="F47" s="189">
        <f>D47*E47</f>
        <v>1080</v>
      </c>
      <c r="G47" s="189" t="s">
        <v>34</v>
      </c>
      <c r="H47" s="111" t="e">
        <f t="shared" si="2"/>
        <v>#DIV/0!</v>
      </c>
    </row>
    <row r="48" spans="1:8">
      <c r="A48" s="188">
        <v>45620.44458333333</v>
      </c>
      <c r="B48" s="189" t="s">
        <v>533</v>
      </c>
      <c r="C48" s="189" t="s">
        <v>534</v>
      </c>
      <c r="D48" s="189">
        <v>480</v>
      </c>
      <c r="E48" s="189">
        <v>2</v>
      </c>
      <c r="F48" s="189">
        <f>D48*E48</f>
        <v>960</v>
      </c>
      <c r="G48" s="189" t="s">
        <v>653</v>
      </c>
      <c r="H48" s="111" t="e">
        <f t="shared" si="2"/>
        <v>#DIV/0!</v>
      </c>
    </row>
    <row r="49" spans="1:8">
      <c r="A49" s="81">
        <v>45593.452627314815</v>
      </c>
      <c r="B49" s="2" t="s">
        <v>52</v>
      </c>
      <c r="C49" s="2" t="s">
        <v>81</v>
      </c>
      <c r="D49" s="2">
        <v>4</v>
      </c>
      <c r="E49" s="2">
        <v>800</v>
      </c>
      <c r="F49" s="2">
        <v>800</v>
      </c>
      <c r="G49" s="2" t="s">
        <v>34</v>
      </c>
      <c r="H49" s="111" t="e">
        <f t="shared" si="2"/>
        <v>#DIV/0!</v>
      </c>
    </row>
    <row r="50" spans="1:8">
      <c r="A50" s="188">
        <v>45603.462384259263</v>
      </c>
      <c r="B50" s="189" t="s">
        <v>654</v>
      </c>
      <c r="C50" s="189" t="s">
        <v>655</v>
      </c>
      <c r="D50" s="189">
        <v>70</v>
      </c>
      <c r="E50" s="189">
        <v>10</v>
      </c>
      <c r="F50" s="189">
        <f t="shared" ref="F50:F55" si="4">D50*E50</f>
        <v>700</v>
      </c>
      <c r="G50" s="189" t="s">
        <v>656</v>
      </c>
      <c r="H50" s="111" t="e">
        <f t="shared" si="2"/>
        <v>#DIV/0!</v>
      </c>
    </row>
    <row r="51" spans="1:8">
      <c r="A51" s="74">
        <v>45645.365613425929</v>
      </c>
      <c r="B51" s="75" t="s">
        <v>675</v>
      </c>
      <c r="C51" s="75" t="s">
        <v>676</v>
      </c>
      <c r="D51" s="75">
        <v>30.4</v>
      </c>
      <c r="E51" s="75">
        <v>20</v>
      </c>
      <c r="F51" s="75">
        <f t="shared" si="4"/>
        <v>608</v>
      </c>
      <c r="G51" s="75" t="s">
        <v>667</v>
      </c>
      <c r="H51" s="111" t="e">
        <f t="shared" si="2"/>
        <v>#DIV/0!</v>
      </c>
    </row>
    <row r="52" spans="1:8">
      <c r="A52" s="188">
        <v>45613.54724537037</v>
      </c>
      <c r="B52" s="189" t="s">
        <v>54</v>
      </c>
      <c r="C52" s="189" t="s">
        <v>86</v>
      </c>
      <c r="D52" s="189">
        <v>30</v>
      </c>
      <c r="E52" s="189">
        <v>20</v>
      </c>
      <c r="F52" s="189">
        <f t="shared" si="4"/>
        <v>600</v>
      </c>
      <c r="G52" s="189" t="s">
        <v>34</v>
      </c>
      <c r="H52" s="111" t="e">
        <f t="shared" si="2"/>
        <v>#DIV/0!</v>
      </c>
    </row>
    <row r="53" spans="1:8">
      <c r="A53" s="188">
        <v>45603.462384259263</v>
      </c>
      <c r="B53" s="189" t="s">
        <v>657</v>
      </c>
      <c r="C53" s="189" t="s">
        <v>658</v>
      </c>
      <c r="D53" s="189">
        <v>155</v>
      </c>
      <c r="E53" s="189">
        <v>3</v>
      </c>
      <c r="F53" s="189">
        <f t="shared" si="4"/>
        <v>465</v>
      </c>
      <c r="G53" s="189" t="s">
        <v>659</v>
      </c>
      <c r="H53" s="111" t="e">
        <f t="shared" si="2"/>
        <v>#DIV/0!</v>
      </c>
    </row>
    <row r="54" spans="1:8">
      <c r="A54" s="188">
        <v>45601.555891203701</v>
      </c>
      <c r="B54" s="189" t="s">
        <v>400</v>
      </c>
      <c r="C54" s="189" t="s">
        <v>401</v>
      </c>
      <c r="D54" s="189">
        <v>85</v>
      </c>
      <c r="E54" s="189">
        <v>5</v>
      </c>
      <c r="F54" s="189">
        <f t="shared" si="4"/>
        <v>425</v>
      </c>
      <c r="G54" s="189" t="s">
        <v>651</v>
      </c>
      <c r="H54" s="111" t="e">
        <f t="shared" si="2"/>
        <v>#DIV/0!</v>
      </c>
    </row>
    <row r="55" spans="1:8">
      <c r="A55" s="188">
        <v>45607.684525462966</v>
      </c>
      <c r="B55" s="189" t="s">
        <v>150</v>
      </c>
      <c r="C55" s="189" t="s">
        <v>151</v>
      </c>
      <c r="D55" s="189">
        <v>7</v>
      </c>
      <c r="E55" s="189">
        <v>30</v>
      </c>
      <c r="F55" s="189">
        <f t="shared" si="4"/>
        <v>210</v>
      </c>
      <c r="G55" s="189" t="s">
        <v>34</v>
      </c>
      <c r="H55" s="111" t="e">
        <f t="shared" si="2"/>
        <v>#DIV/0!</v>
      </c>
    </row>
    <row r="56" spans="1:8" ht="16.5">
      <c r="A56" s="64"/>
      <c r="B56" s="65"/>
      <c r="C56" s="65"/>
      <c r="D56" s="65"/>
      <c r="E56" s="65"/>
      <c r="F56" s="65">
        <f>SUM(F2:F55)</f>
        <v>938709</v>
      </c>
      <c r="G56" s="65"/>
      <c r="H56" s="91"/>
    </row>
    <row r="57" spans="1:8" ht="16.5">
      <c r="A57" s="64"/>
      <c r="B57" s="65"/>
      <c r="C57" s="65"/>
      <c r="D57" s="65"/>
      <c r="E57" s="65"/>
      <c r="F57" s="65"/>
      <c r="G57" s="65"/>
      <c r="H57" s="91"/>
    </row>
    <row r="58" spans="1:8" ht="16.5">
      <c r="A58" s="64"/>
      <c r="B58" s="65"/>
      <c r="C58" s="65"/>
      <c r="D58" s="65"/>
      <c r="E58" s="65"/>
      <c r="F58" s="65"/>
      <c r="G58" s="65"/>
      <c r="H58" s="91"/>
    </row>
    <row r="59" spans="1:8" ht="16.5">
      <c r="A59" s="64"/>
      <c r="B59" s="65"/>
      <c r="C59" s="65"/>
      <c r="D59" s="65"/>
      <c r="E59" s="65"/>
      <c r="F59" s="65"/>
      <c r="G59" s="65"/>
      <c r="H59" s="91"/>
    </row>
    <row r="60" spans="1:8" ht="16.5">
      <c r="A60" s="64"/>
      <c r="B60" s="65"/>
      <c r="C60" s="65"/>
      <c r="D60" s="65"/>
      <c r="E60" s="65"/>
      <c r="F60" s="65"/>
      <c r="G60" s="65"/>
      <c r="H60" s="91"/>
    </row>
    <row r="61" spans="1:8" ht="16.5">
      <c r="A61" s="64"/>
      <c r="B61" s="65"/>
      <c r="C61" s="65"/>
      <c r="D61" s="65"/>
      <c r="E61" s="65"/>
      <c r="F61" s="65"/>
      <c r="G61" s="65"/>
      <c r="H61" s="91"/>
    </row>
    <row r="118" spans="6:6">
      <c r="F118" s="85">
        <v>33655</v>
      </c>
    </row>
  </sheetData>
  <autoFilter ref="B1:B38" xr:uid="{00000000-0009-0000-0000-000014000000}"/>
  <phoneticPr fontId="39" type="noConversion"/>
  <pageMargins left="0.7" right="0.7" top="0.75" bottom="0.75" header="0.3" footer="0.3"/>
  <pageSetup orientation="portrait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工作表22"/>
  <dimension ref="A1:J122"/>
  <sheetViews>
    <sheetView topLeftCell="A94" zoomScaleNormal="100" workbookViewId="0">
      <selection activeCell="L27" sqref="K26:L27"/>
    </sheetView>
  </sheetViews>
  <sheetFormatPr defaultRowHeight="15.75"/>
  <cols>
    <col min="1" max="1" width="10.875" style="1" bestFit="1" customWidth="1"/>
    <col min="2" max="2" width="12.875" style="1" bestFit="1" customWidth="1"/>
    <col min="3" max="3" width="41" style="1" customWidth="1"/>
    <col min="4" max="6" width="9" style="1"/>
    <col min="7" max="7" width="32.875" style="1" customWidth="1"/>
    <col min="8" max="16384" width="9" style="1"/>
  </cols>
  <sheetData>
    <row r="1" spans="1:8">
      <c r="A1" s="61" t="s">
        <v>24</v>
      </c>
      <c r="B1" s="61" t="s">
        <v>25</v>
      </c>
      <c r="C1" s="61" t="s">
        <v>26</v>
      </c>
      <c r="D1" s="61" t="s">
        <v>0</v>
      </c>
      <c r="E1" s="61" t="s">
        <v>27</v>
      </c>
      <c r="F1" s="89" t="s">
        <v>28</v>
      </c>
      <c r="G1" s="61" t="s">
        <v>29</v>
      </c>
      <c r="H1" s="92" t="s">
        <v>131</v>
      </c>
    </row>
    <row r="2" spans="1:8">
      <c r="A2" s="64">
        <v>44991.392175925925</v>
      </c>
      <c r="B2" s="65" t="s">
        <v>157</v>
      </c>
      <c r="C2" s="65" t="s">
        <v>187</v>
      </c>
      <c r="D2" s="65">
        <v>4514</v>
      </c>
      <c r="E2" s="65">
        <v>70</v>
      </c>
      <c r="F2" s="65">
        <f t="shared" ref="F2:F33" si="0">D2*E2</f>
        <v>315980</v>
      </c>
      <c r="G2" s="65" t="s">
        <v>302</v>
      </c>
      <c r="H2" s="111">
        <f>(F2/F122)*100</f>
        <v>9.3894434046232327</v>
      </c>
    </row>
    <row r="3" spans="1:8">
      <c r="A3" s="64">
        <v>45048.440671296295</v>
      </c>
      <c r="B3" s="65" t="s">
        <v>60</v>
      </c>
      <c r="C3" s="65" t="s">
        <v>224</v>
      </c>
      <c r="D3" s="65">
        <v>69000</v>
      </c>
      <c r="E3" s="65">
        <v>3</v>
      </c>
      <c r="F3" s="65">
        <f t="shared" si="0"/>
        <v>207000</v>
      </c>
      <c r="G3" s="65" t="s">
        <v>210</v>
      </c>
      <c r="H3" s="111">
        <f>(F3/F122)*100+H2</f>
        <v>15.540512411386349</v>
      </c>
    </row>
    <row r="4" spans="1:8">
      <c r="A4" s="64">
        <v>45126.704780092594</v>
      </c>
      <c r="B4" s="65" t="s">
        <v>423</v>
      </c>
      <c r="C4" s="65" t="s">
        <v>424</v>
      </c>
      <c r="D4" s="65">
        <v>207000</v>
      </c>
      <c r="E4" s="65">
        <v>1</v>
      </c>
      <c r="F4" s="65">
        <f t="shared" si="0"/>
        <v>207000</v>
      </c>
      <c r="G4" s="65" t="s">
        <v>385</v>
      </c>
      <c r="H4" s="111">
        <f>(F4/F122)*100+H3</f>
        <v>21.691581418149465</v>
      </c>
    </row>
    <row r="5" spans="1:8">
      <c r="A5" s="108">
        <v>44932.391192129631</v>
      </c>
      <c r="B5" s="109" t="s">
        <v>315</v>
      </c>
      <c r="C5" s="109" t="s">
        <v>316</v>
      </c>
      <c r="D5" s="109">
        <v>14750</v>
      </c>
      <c r="E5" s="109">
        <v>10</v>
      </c>
      <c r="F5" s="65">
        <f t="shared" si="0"/>
        <v>147500</v>
      </c>
      <c r="G5" s="109" t="s">
        <v>48</v>
      </c>
      <c r="H5" s="111">
        <f>(F5/F122)*100+H4</f>
        <v>26.074589526833329</v>
      </c>
    </row>
    <row r="6" spans="1:8">
      <c r="A6" s="64">
        <v>45107.405104166668</v>
      </c>
      <c r="B6" s="65" t="s">
        <v>188</v>
      </c>
      <c r="C6" s="65" t="s">
        <v>189</v>
      </c>
      <c r="D6" s="65">
        <v>24500</v>
      </c>
      <c r="E6" s="65">
        <v>6</v>
      </c>
      <c r="F6" s="65">
        <f t="shared" si="0"/>
        <v>147000</v>
      </c>
      <c r="G6" s="65" t="s">
        <v>48</v>
      </c>
      <c r="H6" s="111">
        <f>(F6/F122)*100+H5</f>
        <v>30.442739980911483</v>
      </c>
    </row>
    <row r="7" spans="1:8">
      <c r="A7" s="64">
        <v>45048.440671296295</v>
      </c>
      <c r="B7" s="65" t="s">
        <v>380</v>
      </c>
      <c r="C7" s="65" t="s">
        <v>381</v>
      </c>
      <c r="D7" s="65">
        <v>63500</v>
      </c>
      <c r="E7" s="65">
        <v>2</v>
      </c>
      <c r="F7" s="65">
        <f t="shared" si="0"/>
        <v>127000</v>
      </c>
      <c r="G7" s="65" t="s">
        <v>210</v>
      </c>
      <c r="H7" s="111">
        <f>(F7/F122)*100+H6</f>
        <v>34.216584250761315</v>
      </c>
    </row>
    <row r="8" spans="1:8">
      <c r="A8" s="64">
        <v>45117.388611111113</v>
      </c>
      <c r="B8" s="65" t="s">
        <v>70</v>
      </c>
      <c r="C8" s="65" t="s">
        <v>100</v>
      </c>
      <c r="D8" s="65">
        <v>13169.5</v>
      </c>
      <c r="E8" s="65">
        <v>8</v>
      </c>
      <c r="F8" s="65">
        <f t="shared" si="0"/>
        <v>105356</v>
      </c>
      <c r="G8" s="65" t="s">
        <v>96</v>
      </c>
      <c r="H8" s="111">
        <f>(F8/F122)*100+H7</f>
        <v>37.347270368039261</v>
      </c>
    </row>
    <row r="9" spans="1:8">
      <c r="A9" s="64">
        <v>44991.392175925925</v>
      </c>
      <c r="B9" s="65" t="s">
        <v>158</v>
      </c>
      <c r="C9" s="65" t="s">
        <v>160</v>
      </c>
      <c r="D9" s="65">
        <v>1412.5</v>
      </c>
      <c r="E9" s="65">
        <v>72</v>
      </c>
      <c r="F9" s="65">
        <f t="shared" si="0"/>
        <v>101700</v>
      </c>
      <c r="G9" s="65" t="s">
        <v>303</v>
      </c>
      <c r="H9" s="111">
        <f>(F9/F122)*100+H8</f>
        <v>40.369317314840274</v>
      </c>
    </row>
    <row r="10" spans="1:8">
      <c r="A10" s="64">
        <v>45037.635324074072</v>
      </c>
      <c r="B10" s="65" t="s">
        <v>46</v>
      </c>
      <c r="C10" s="65" t="s">
        <v>47</v>
      </c>
      <c r="D10" s="65">
        <v>6800</v>
      </c>
      <c r="E10" s="65">
        <v>12</v>
      </c>
      <c r="F10" s="65">
        <f t="shared" si="0"/>
        <v>81600</v>
      </c>
      <c r="G10" s="65" t="s">
        <v>331</v>
      </c>
      <c r="H10" s="111">
        <f>(F10/F122)*100+H9</f>
        <v>42.794086546491819</v>
      </c>
    </row>
    <row r="11" spans="1:8">
      <c r="A11" s="108">
        <v>44935.721087962964</v>
      </c>
      <c r="B11" s="109" t="s">
        <v>378</v>
      </c>
      <c r="C11" s="109" t="s">
        <v>379</v>
      </c>
      <c r="D11" s="109">
        <v>670.5</v>
      </c>
      <c r="E11" s="109">
        <v>120</v>
      </c>
      <c r="F11" s="65">
        <f t="shared" si="0"/>
        <v>80460</v>
      </c>
      <c r="G11" s="109" t="s">
        <v>273</v>
      </c>
      <c r="H11" s="111">
        <f>(F11/F122)*100+H10</f>
        <v>45.18498032564235</v>
      </c>
    </row>
    <row r="12" spans="1:8">
      <c r="A12" s="64">
        <v>45006.710821759261</v>
      </c>
      <c r="B12" s="65" t="s">
        <v>376</v>
      </c>
      <c r="C12" s="65" t="s">
        <v>377</v>
      </c>
      <c r="D12" s="65">
        <v>78649</v>
      </c>
      <c r="E12" s="65">
        <v>1</v>
      </c>
      <c r="F12" s="65">
        <f t="shared" si="0"/>
        <v>78649</v>
      </c>
      <c r="G12" s="65" t="s">
        <v>311</v>
      </c>
      <c r="H12" s="111">
        <f>(F12/F122)*100+H11</f>
        <v>47.522059679811008</v>
      </c>
    </row>
    <row r="13" spans="1:8">
      <c r="A13" s="108">
        <v>44937.645462962966</v>
      </c>
      <c r="B13" s="109" t="s">
        <v>317</v>
      </c>
      <c r="C13" s="109" t="s">
        <v>318</v>
      </c>
      <c r="D13" s="109">
        <v>4301</v>
      </c>
      <c r="E13" s="109">
        <v>15</v>
      </c>
      <c r="F13" s="65">
        <f t="shared" si="0"/>
        <v>64515</v>
      </c>
      <c r="G13" s="109" t="s">
        <v>175</v>
      </c>
      <c r="H13" s="111">
        <f>(F13/F122)*100+H12</f>
        <v>49.439142853585516</v>
      </c>
    </row>
    <row r="14" spans="1:8">
      <c r="A14" s="108">
        <v>44966.699432870373</v>
      </c>
      <c r="B14" s="109" t="s">
        <v>319</v>
      </c>
      <c r="C14" s="109" t="s">
        <v>320</v>
      </c>
      <c r="D14" s="109">
        <v>62000</v>
      </c>
      <c r="E14" s="109">
        <v>1</v>
      </c>
      <c r="F14" s="65">
        <f t="shared" si="0"/>
        <v>62000</v>
      </c>
      <c r="G14" s="109" t="s">
        <v>229</v>
      </c>
      <c r="H14" s="111">
        <f>(F14/F122)*100+H13</f>
        <v>51.281492024693307</v>
      </c>
    </row>
    <row r="15" spans="1:8">
      <c r="A15" s="64">
        <v>45006.710821759261</v>
      </c>
      <c r="B15" s="65" t="s">
        <v>181</v>
      </c>
      <c r="C15" s="65" t="s">
        <v>182</v>
      </c>
      <c r="D15" s="65">
        <v>61609</v>
      </c>
      <c r="E15" s="65">
        <v>1</v>
      </c>
      <c r="F15" s="65">
        <f t="shared" si="0"/>
        <v>61609</v>
      </c>
      <c r="G15" s="65" t="s">
        <v>311</v>
      </c>
      <c r="H15" s="111">
        <f>(F15/F122)*100+H14</f>
        <v>53.112222509899439</v>
      </c>
    </row>
    <row r="16" spans="1:8">
      <c r="A16" s="64">
        <v>45075.688981481479</v>
      </c>
      <c r="B16" s="65" t="s">
        <v>40</v>
      </c>
      <c r="C16" s="65" t="s">
        <v>41</v>
      </c>
      <c r="D16" s="65">
        <v>14000</v>
      </c>
      <c r="E16" s="65">
        <v>4</v>
      </c>
      <c r="F16" s="65">
        <f t="shared" si="0"/>
        <v>56000</v>
      </c>
      <c r="G16" s="65" t="s">
        <v>34</v>
      </c>
      <c r="H16" s="111">
        <f>(F16/F122)*100+H15</f>
        <v>54.776279825738733</v>
      </c>
    </row>
    <row r="17" spans="1:10">
      <c r="A17" s="108">
        <v>44935.721087962964</v>
      </c>
      <c r="B17" s="109" t="s">
        <v>105</v>
      </c>
      <c r="C17" s="109" t="s">
        <v>106</v>
      </c>
      <c r="D17" s="109">
        <v>18168</v>
      </c>
      <c r="E17" s="109">
        <v>3</v>
      </c>
      <c r="F17" s="65">
        <f t="shared" si="0"/>
        <v>54504</v>
      </c>
      <c r="G17" s="109" t="s">
        <v>267</v>
      </c>
      <c r="H17" s="111">
        <f>(F17/F122)*100+H16</f>
        <v>56.395883038997752</v>
      </c>
    </row>
    <row r="18" spans="1:10">
      <c r="A18" s="108">
        <v>44935.722199074073</v>
      </c>
      <c r="B18" s="109" t="s">
        <v>42</v>
      </c>
      <c r="C18" s="109" t="s">
        <v>43</v>
      </c>
      <c r="D18" s="109">
        <v>12900</v>
      </c>
      <c r="E18" s="109">
        <v>4</v>
      </c>
      <c r="F18" s="65">
        <f t="shared" si="0"/>
        <v>51600</v>
      </c>
      <c r="G18" s="109" t="s">
        <v>268</v>
      </c>
      <c r="H18" s="111">
        <f>(F18/F122)*100+H17</f>
        <v>57.929192994306817</v>
      </c>
    </row>
    <row r="19" spans="1:10">
      <c r="A19" s="64">
        <v>45183.717499999999</v>
      </c>
      <c r="B19" s="65" t="s">
        <v>408</v>
      </c>
      <c r="C19" s="65" t="s">
        <v>409</v>
      </c>
      <c r="D19" s="65">
        <v>49500</v>
      </c>
      <c r="E19" s="65">
        <v>1</v>
      </c>
      <c r="F19" s="65">
        <f t="shared" si="0"/>
        <v>49500</v>
      </c>
      <c r="G19" s="65" t="s">
        <v>410</v>
      </c>
      <c r="H19" s="111">
        <f>(F19/F122)*100+H18</f>
        <v>59.400100800271908</v>
      </c>
    </row>
    <row r="20" spans="1:10">
      <c r="A20" s="64">
        <v>44991.394305555557</v>
      </c>
      <c r="B20" s="65" t="s">
        <v>205</v>
      </c>
      <c r="C20" s="65" t="s">
        <v>206</v>
      </c>
      <c r="D20" s="65">
        <v>8100</v>
      </c>
      <c r="E20" s="65">
        <v>6</v>
      </c>
      <c r="F20" s="65">
        <f t="shared" si="0"/>
        <v>48600</v>
      </c>
      <c r="G20" s="65" t="s">
        <v>304</v>
      </c>
      <c r="H20" s="111">
        <f>(F20/F122)*100+H19</f>
        <v>60.844264827946724</v>
      </c>
    </row>
    <row r="21" spans="1:10">
      <c r="A21" s="64">
        <v>45006.710821759261</v>
      </c>
      <c r="B21" s="65" t="s">
        <v>179</v>
      </c>
      <c r="C21" s="65" t="s">
        <v>180</v>
      </c>
      <c r="D21" s="65">
        <v>45661</v>
      </c>
      <c r="E21" s="65">
        <v>1</v>
      </c>
      <c r="F21" s="65">
        <f t="shared" si="0"/>
        <v>45661</v>
      </c>
      <c r="G21" s="65" t="s">
        <v>311</v>
      </c>
      <c r="H21" s="111">
        <f>(F21/F122)*100+H20</f>
        <v>62.201095561849193</v>
      </c>
    </row>
    <row r="22" spans="1:10">
      <c r="A22" s="108">
        <v>44978.420081018521</v>
      </c>
      <c r="B22" s="109" t="s">
        <v>156</v>
      </c>
      <c r="C22" s="109" t="s">
        <v>159</v>
      </c>
      <c r="D22" s="109">
        <v>10500</v>
      </c>
      <c r="E22" s="109">
        <v>4</v>
      </c>
      <c r="F22" s="65">
        <f t="shared" si="0"/>
        <v>42000</v>
      </c>
      <c r="G22" s="109" t="s">
        <v>149</v>
      </c>
      <c r="H22" s="111">
        <f>(F22/F122)*100+H21</f>
        <v>63.449138548728669</v>
      </c>
    </row>
    <row r="23" spans="1:10">
      <c r="A23" s="64">
        <v>45191.403668981482</v>
      </c>
      <c r="B23" s="65" t="s">
        <v>62</v>
      </c>
      <c r="C23" s="65" t="s">
        <v>63</v>
      </c>
      <c r="D23" s="65">
        <v>40909</v>
      </c>
      <c r="E23" s="65">
        <v>1</v>
      </c>
      <c r="F23" s="65">
        <f t="shared" si="0"/>
        <v>40909</v>
      </c>
      <c r="G23" s="65" t="s">
        <v>411</v>
      </c>
      <c r="H23" s="111">
        <f>(F23/F122)*100+H22</f>
        <v>64.664762133258492</v>
      </c>
    </row>
    <row r="24" spans="1:10">
      <c r="A24" s="108">
        <v>44972.395949074074</v>
      </c>
      <c r="B24" s="109" t="s">
        <v>111</v>
      </c>
      <c r="C24" s="109" t="s">
        <v>112</v>
      </c>
      <c r="D24" s="109">
        <v>907.1</v>
      </c>
      <c r="E24" s="109">
        <v>45</v>
      </c>
      <c r="F24" s="65">
        <f t="shared" si="0"/>
        <v>40819.5</v>
      </c>
      <c r="G24" s="109" t="s">
        <v>248</v>
      </c>
      <c r="H24" s="111">
        <f>(F24/F122)*100+H23</f>
        <v>65.877726197613882</v>
      </c>
    </row>
    <row r="25" spans="1:10">
      <c r="A25" s="64">
        <v>45036.651701388888</v>
      </c>
      <c r="B25" s="65" t="s">
        <v>328</v>
      </c>
      <c r="C25" s="65" t="s">
        <v>329</v>
      </c>
      <c r="D25" s="65">
        <v>20000</v>
      </c>
      <c r="E25" s="65">
        <v>2</v>
      </c>
      <c r="F25" s="65">
        <f t="shared" si="0"/>
        <v>40000</v>
      </c>
      <c r="G25" s="65" t="s">
        <v>200</v>
      </c>
      <c r="H25" s="111">
        <f>(F25/F122)*100+H24</f>
        <v>67.066338566070527</v>
      </c>
    </row>
    <row r="26" spans="1:10">
      <c r="A26" s="64">
        <v>45163.440451388888</v>
      </c>
      <c r="B26" s="65" t="s">
        <v>389</v>
      </c>
      <c r="C26" s="65" t="s">
        <v>390</v>
      </c>
      <c r="D26" s="65">
        <v>39600</v>
      </c>
      <c r="E26" s="65">
        <v>1</v>
      </c>
      <c r="F26" s="65">
        <f t="shared" si="0"/>
        <v>39600</v>
      </c>
      <c r="G26" s="65" t="s">
        <v>34</v>
      </c>
      <c r="H26" s="111">
        <f>(F26/F122)*100+H25</f>
        <v>68.243064810842597</v>
      </c>
    </row>
    <row r="27" spans="1:10">
      <c r="A27" s="64">
        <v>45085.595509259256</v>
      </c>
      <c r="B27" s="65" t="s">
        <v>57</v>
      </c>
      <c r="C27" s="65" t="s">
        <v>58</v>
      </c>
      <c r="D27" s="65">
        <v>6464</v>
      </c>
      <c r="E27" s="65">
        <v>6</v>
      </c>
      <c r="F27" s="65">
        <f t="shared" si="0"/>
        <v>38784</v>
      </c>
      <c r="G27" s="65" t="s">
        <v>149</v>
      </c>
      <c r="H27" s="111">
        <f>(F27/F122)*100+H26</f>
        <v>69.39554336329816</v>
      </c>
    </row>
    <row r="28" spans="1:10">
      <c r="A28" s="108">
        <v>44971.721967592595</v>
      </c>
      <c r="B28" s="109" t="s">
        <v>276</v>
      </c>
      <c r="C28" s="109" t="s">
        <v>277</v>
      </c>
      <c r="D28" s="109">
        <v>38436</v>
      </c>
      <c r="E28" s="109">
        <v>1</v>
      </c>
      <c r="F28" s="65">
        <f t="shared" si="0"/>
        <v>38436</v>
      </c>
      <c r="G28" s="109" t="s">
        <v>213</v>
      </c>
      <c r="H28" s="111">
        <f>(F28/F122)*100+H27</f>
        <v>70.537680988148139</v>
      </c>
    </row>
    <row r="29" spans="1:10">
      <c r="A29" s="108">
        <v>44972.395949074074</v>
      </c>
      <c r="B29" s="109" t="s">
        <v>75</v>
      </c>
      <c r="C29" s="109" t="s">
        <v>76</v>
      </c>
      <c r="D29" s="109">
        <v>2385.6999999999998</v>
      </c>
      <c r="E29" s="109">
        <v>16</v>
      </c>
      <c r="F29" s="65">
        <f t="shared" si="0"/>
        <v>38171.199999999997</v>
      </c>
      <c r="G29" s="109" t="s">
        <v>248</v>
      </c>
      <c r="H29" s="111">
        <f>(F29/F122)*100+H28</f>
        <v>71.671949999118937</v>
      </c>
    </row>
    <row r="30" spans="1:10">
      <c r="A30" s="64">
        <v>45027.455069444448</v>
      </c>
      <c r="B30" s="65" t="s">
        <v>136</v>
      </c>
      <c r="C30" s="65" t="s">
        <v>137</v>
      </c>
      <c r="D30" s="65">
        <v>17702</v>
      </c>
      <c r="E30" s="65">
        <v>2</v>
      </c>
      <c r="F30" s="65">
        <f t="shared" si="0"/>
        <v>35404</v>
      </c>
      <c r="G30" s="65" t="s">
        <v>234</v>
      </c>
      <c r="H30" s="111">
        <f>(F30/F122)*100+H29</f>
        <v>72.723990806439915</v>
      </c>
      <c r="J30" s="1">
        <f>SUM(F30:F30)/2</f>
        <v>17702</v>
      </c>
    </row>
    <row r="31" spans="1:10">
      <c r="A31" s="64">
        <v>45085.595509259256</v>
      </c>
      <c r="B31" s="65" t="s">
        <v>203</v>
      </c>
      <c r="C31" s="65" t="s">
        <v>204</v>
      </c>
      <c r="D31" s="65">
        <v>34700</v>
      </c>
      <c r="E31" s="65">
        <v>1</v>
      </c>
      <c r="F31" s="65">
        <f t="shared" si="0"/>
        <v>34700</v>
      </c>
      <c r="G31" s="65" t="s">
        <v>229</v>
      </c>
      <c r="H31" s="111">
        <f>(F31/F122)*100+H30</f>
        <v>73.755112036076056</v>
      </c>
    </row>
    <row r="32" spans="1:10">
      <c r="A32" s="64">
        <v>45156.729004629633</v>
      </c>
      <c r="B32" s="65" t="s">
        <v>153</v>
      </c>
      <c r="C32" s="65" t="s">
        <v>154</v>
      </c>
      <c r="D32" s="65">
        <v>11000</v>
      </c>
      <c r="E32" s="65">
        <v>3</v>
      </c>
      <c r="F32" s="65">
        <f t="shared" si="0"/>
        <v>33000</v>
      </c>
      <c r="G32" s="65" t="s">
        <v>391</v>
      </c>
      <c r="H32" s="111">
        <f>(F32/F122)*100+H31</f>
        <v>74.735717240052779</v>
      </c>
    </row>
    <row r="33" spans="1:8">
      <c r="A33" s="64">
        <v>45084.398923611108</v>
      </c>
      <c r="B33" s="65" t="s">
        <v>59</v>
      </c>
      <c r="C33" s="65" t="s">
        <v>241</v>
      </c>
      <c r="D33" s="65">
        <v>7978</v>
      </c>
      <c r="E33" s="65">
        <v>4</v>
      </c>
      <c r="F33" s="65">
        <f t="shared" si="0"/>
        <v>31912</v>
      </c>
      <c r="G33" s="65" t="s">
        <v>368</v>
      </c>
      <c r="H33" s="111">
        <f>(F33/F122)*100+H32</f>
        <v>75.683992187607487</v>
      </c>
    </row>
    <row r="34" spans="1:8">
      <c r="A34" s="64">
        <v>45183.720636574071</v>
      </c>
      <c r="B34" s="65" t="s">
        <v>235</v>
      </c>
      <c r="C34" s="65" t="s">
        <v>236</v>
      </c>
      <c r="D34" s="65">
        <v>30766</v>
      </c>
      <c r="E34" s="65">
        <v>1</v>
      </c>
      <c r="F34" s="65">
        <f t="shared" ref="F34:F65" si="1">D34*E34</f>
        <v>30766</v>
      </c>
      <c r="G34" s="65" t="s">
        <v>412</v>
      </c>
      <c r="H34" s="111">
        <f>(F34/F122)*100+H33</f>
        <v>76.59821339080591</v>
      </c>
    </row>
    <row r="35" spans="1:8">
      <c r="A35" s="67">
        <v>45210.395590277774</v>
      </c>
      <c r="B35" s="68" t="s">
        <v>425</v>
      </c>
      <c r="C35" s="68" t="s">
        <v>426</v>
      </c>
      <c r="D35" s="68">
        <v>27300</v>
      </c>
      <c r="E35" s="68">
        <v>1</v>
      </c>
      <c r="F35" s="65">
        <f t="shared" si="1"/>
        <v>27300</v>
      </c>
      <c r="G35" s="68" t="s">
        <v>427</v>
      </c>
      <c r="H35" s="111">
        <f>(F35/F122)*100+H34</f>
        <v>77.409441332277567</v>
      </c>
    </row>
    <row r="36" spans="1:8">
      <c r="A36" s="64">
        <v>45183.717499999999</v>
      </c>
      <c r="B36" s="65" t="s">
        <v>196</v>
      </c>
      <c r="C36" s="65" t="s">
        <v>197</v>
      </c>
      <c r="D36" s="65">
        <v>3292</v>
      </c>
      <c r="E36" s="65">
        <v>8</v>
      </c>
      <c r="F36" s="65">
        <f t="shared" si="1"/>
        <v>26336</v>
      </c>
      <c r="G36" s="65" t="s">
        <v>410</v>
      </c>
      <c r="H36" s="111">
        <f>(F36/F122)*100+H35</f>
        <v>78.192023715669421</v>
      </c>
    </row>
    <row r="37" spans="1:8">
      <c r="A37" s="64">
        <v>45037.635324074072</v>
      </c>
      <c r="B37" s="65" t="s">
        <v>64</v>
      </c>
      <c r="C37" s="65" t="s">
        <v>65</v>
      </c>
      <c r="D37" s="65">
        <v>25600</v>
      </c>
      <c r="E37" s="65">
        <v>1</v>
      </c>
      <c r="F37" s="65">
        <f t="shared" si="1"/>
        <v>25600</v>
      </c>
      <c r="G37" s="65" t="s">
        <v>330</v>
      </c>
      <c r="H37" s="111">
        <f>(F37/F122)*100+H36</f>
        <v>78.952735631481673</v>
      </c>
    </row>
    <row r="38" spans="1:8">
      <c r="A38" s="67">
        <v>45225.383009259262</v>
      </c>
      <c r="B38" s="68" t="s">
        <v>428</v>
      </c>
      <c r="C38" s="68" t="s">
        <v>429</v>
      </c>
      <c r="D38" s="68">
        <v>24300</v>
      </c>
      <c r="E38" s="68">
        <v>1</v>
      </c>
      <c r="F38" s="65">
        <f t="shared" si="1"/>
        <v>24300</v>
      </c>
      <c r="G38" s="68" t="s">
        <v>430</v>
      </c>
      <c r="H38" s="111">
        <f>(F38/F122)*100+H37</f>
        <v>79.674817645319081</v>
      </c>
    </row>
    <row r="39" spans="1:8">
      <c r="A39" s="64">
        <v>45028.587337962963</v>
      </c>
      <c r="B39" s="65" t="s">
        <v>171</v>
      </c>
      <c r="C39" s="65" t="s">
        <v>172</v>
      </c>
      <c r="D39" s="65">
        <v>80.75</v>
      </c>
      <c r="E39" s="65">
        <v>300</v>
      </c>
      <c r="F39" s="65">
        <f t="shared" si="1"/>
        <v>24225</v>
      </c>
      <c r="G39" s="65" t="s">
        <v>34</v>
      </c>
      <c r="H39" s="111">
        <f>(F39/F122)*100+H38</f>
        <v>80.394671010965638</v>
      </c>
    </row>
    <row r="40" spans="1:8">
      <c r="A40" s="64">
        <v>45028.5856712963</v>
      </c>
      <c r="B40" s="65" t="s">
        <v>237</v>
      </c>
      <c r="C40" s="65" t="s">
        <v>238</v>
      </c>
      <c r="D40" s="65">
        <v>24000</v>
      </c>
      <c r="E40" s="65">
        <v>1</v>
      </c>
      <c r="F40" s="65">
        <f t="shared" si="1"/>
        <v>24000</v>
      </c>
      <c r="G40" s="65" t="s">
        <v>234</v>
      </c>
      <c r="H40" s="111">
        <f>(F40/F122)*100+H39</f>
        <v>81.107838432039628</v>
      </c>
    </row>
    <row r="41" spans="1:8">
      <c r="A41" s="127">
        <v>45240.592222222222</v>
      </c>
      <c r="B41" s="128" t="s">
        <v>439</v>
      </c>
      <c r="C41" s="128" t="s">
        <v>440</v>
      </c>
      <c r="D41" s="128">
        <v>22800</v>
      </c>
      <c r="E41" s="128">
        <v>1</v>
      </c>
      <c r="F41" s="65">
        <f t="shared" si="1"/>
        <v>22800</v>
      </c>
      <c r="G41" s="128" t="s">
        <v>441</v>
      </c>
      <c r="H41" s="111">
        <f>(F41/F122)*100+H40</f>
        <v>81.785347482059919</v>
      </c>
    </row>
    <row r="42" spans="1:8">
      <c r="A42" s="64">
        <v>45028.587337962963</v>
      </c>
      <c r="B42" s="65" t="s">
        <v>169</v>
      </c>
      <c r="C42" s="65" t="s">
        <v>170</v>
      </c>
      <c r="D42" s="65">
        <v>57</v>
      </c>
      <c r="E42" s="65">
        <v>400</v>
      </c>
      <c r="F42" s="65">
        <f t="shared" si="1"/>
        <v>22800</v>
      </c>
      <c r="G42" s="65" t="s">
        <v>34</v>
      </c>
      <c r="H42" s="111">
        <f>(F42/F122)*100+H41</f>
        <v>82.46285653208021</v>
      </c>
    </row>
    <row r="43" spans="1:8">
      <c r="A43" s="108">
        <v>44978.420081018521</v>
      </c>
      <c r="B43" s="109" t="s">
        <v>55</v>
      </c>
      <c r="C43" s="109" t="s">
        <v>56</v>
      </c>
      <c r="D43" s="109">
        <v>80</v>
      </c>
      <c r="E43" s="109">
        <v>280</v>
      </c>
      <c r="F43" s="65">
        <f t="shared" si="1"/>
        <v>22400</v>
      </c>
      <c r="G43" s="109" t="s">
        <v>149</v>
      </c>
      <c r="H43" s="111">
        <f>(F43/F122)*100+H42</f>
        <v>83.128479458415924</v>
      </c>
    </row>
    <row r="44" spans="1:8">
      <c r="A44" s="64">
        <v>45126.700115740743</v>
      </c>
      <c r="B44" s="65" t="s">
        <v>84</v>
      </c>
      <c r="C44" s="65" t="s">
        <v>85</v>
      </c>
      <c r="D44" s="65">
        <v>172</v>
      </c>
      <c r="E44" s="65">
        <v>125</v>
      </c>
      <c r="F44" s="65">
        <f t="shared" si="1"/>
        <v>21500</v>
      </c>
      <c r="G44" s="65" t="s">
        <v>34</v>
      </c>
      <c r="H44" s="111">
        <f>(F44/F122)*100+H43</f>
        <v>83.767358606461372</v>
      </c>
    </row>
    <row r="45" spans="1:8">
      <c r="A45" s="108">
        <v>44978.420081018521</v>
      </c>
      <c r="B45" s="109" t="s">
        <v>82</v>
      </c>
      <c r="C45" s="109" t="s">
        <v>83</v>
      </c>
      <c r="D45" s="109">
        <v>130</v>
      </c>
      <c r="E45" s="109">
        <v>159</v>
      </c>
      <c r="F45" s="65">
        <f t="shared" si="1"/>
        <v>20670</v>
      </c>
      <c r="G45" s="109" t="s">
        <v>149</v>
      </c>
      <c r="H45" s="111">
        <f>(F45/F122)*100+H44</f>
        <v>84.381574047861335</v>
      </c>
    </row>
    <row r="46" spans="1:8">
      <c r="A46" s="64">
        <v>45103.718888888892</v>
      </c>
      <c r="B46" s="65" t="s">
        <v>68</v>
      </c>
      <c r="C46" s="65" t="s">
        <v>69</v>
      </c>
      <c r="D46" s="65">
        <v>290</v>
      </c>
      <c r="E46" s="65">
        <v>70</v>
      </c>
      <c r="F46" s="65">
        <f t="shared" si="1"/>
        <v>20300</v>
      </c>
      <c r="G46" s="65" t="s">
        <v>369</v>
      </c>
      <c r="H46" s="111">
        <f>(F46/F122)*100+H45</f>
        <v>84.984794824853083</v>
      </c>
    </row>
    <row r="47" spans="1:8">
      <c r="A47" s="67">
        <v>45224.434791666667</v>
      </c>
      <c r="B47" s="68" t="s">
        <v>192</v>
      </c>
      <c r="C47" s="68" t="s">
        <v>193</v>
      </c>
      <c r="D47" s="68">
        <v>19714</v>
      </c>
      <c r="E47" s="68">
        <v>1</v>
      </c>
      <c r="F47" s="65">
        <f t="shared" si="1"/>
        <v>19714</v>
      </c>
      <c r="G47" s="68" t="s">
        <v>34</v>
      </c>
      <c r="H47" s="111">
        <f>(F47/F122)*100+H46</f>
        <v>85.570602430646943</v>
      </c>
    </row>
    <row r="48" spans="1:8">
      <c r="A48" s="64">
        <v>45028.5856712963</v>
      </c>
      <c r="B48" s="65" t="s">
        <v>232</v>
      </c>
      <c r="C48" s="65" t="s">
        <v>233</v>
      </c>
      <c r="D48" s="65">
        <v>19360</v>
      </c>
      <c r="E48" s="65">
        <v>1</v>
      </c>
      <c r="F48" s="65">
        <f t="shared" si="1"/>
        <v>19360</v>
      </c>
      <c r="G48" s="65" t="s">
        <v>234</v>
      </c>
      <c r="H48" s="111">
        <f>(F48/F122)*100+H47</f>
        <v>86.145890816979957</v>
      </c>
    </row>
    <row r="49" spans="1:8">
      <c r="A49" s="108">
        <v>44978.420081018521</v>
      </c>
      <c r="B49" s="109" t="s">
        <v>49</v>
      </c>
      <c r="C49" s="109" t="s">
        <v>67</v>
      </c>
      <c r="D49" s="109">
        <v>17</v>
      </c>
      <c r="E49" s="109">
        <v>1050</v>
      </c>
      <c r="F49" s="65">
        <f t="shared" si="1"/>
        <v>17850</v>
      </c>
      <c r="G49" s="109" t="s">
        <v>149</v>
      </c>
      <c r="H49" s="111">
        <f>(F49/F122)*100+H48</f>
        <v>86.676309086403734</v>
      </c>
    </row>
    <row r="50" spans="1:8">
      <c r="A50" s="108">
        <v>44978.420081018521</v>
      </c>
      <c r="B50" s="109" t="s">
        <v>50</v>
      </c>
      <c r="C50" s="109" t="s">
        <v>51</v>
      </c>
      <c r="D50" s="109">
        <v>51</v>
      </c>
      <c r="E50" s="109">
        <v>350</v>
      </c>
      <c r="F50" s="65">
        <f t="shared" si="1"/>
        <v>17850</v>
      </c>
      <c r="G50" s="109" t="s">
        <v>149</v>
      </c>
      <c r="H50" s="111">
        <f>(F50/F122)*100+H49</f>
        <v>87.20672735582751</v>
      </c>
    </row>
    <row r="51" spans="1:8">
      <c r="A51" s="108">
        <v>44935.722199074073</v>
      </c>
      <c r="B51" s="109" t="s">
        <v>45</v>
      </c>
      <c r="C51" s="109" t="s">
        <v>191</v>
      </c>
      <c r="D51" s="109">
        <v>2400</v>
      </c>
      <c r="E51" s="109">
        <v>7</v>
      </c>
      <c r="F51" s="65">
        <f t="shared" si="1"/>
        <v>16800</v>
      </c>
      <c r="G51" s="109" t="s">
        <v>271</v>
      </c>
      <c r="H51" s="111">
        <f>(F51/F122)*100+H50</f>
        <v>87.705944550579304</v>
      </c>
    </row>
    <row r="52" spans="1:8">
      <c r="A52" s="64">
        <v>45085.596921296295</v>
      </c>
      <c r="B52" s="65" t="s">
        <v>92</v>
      </c>
      <c r="C52" s="65" t="s">
        <v>93</v>
      </c>
      <c r="D52" s="65">
        <v>140</v>
      </c>
      <c r="E52" s="65">
        <v>120</v>
      </c>
      <c r="F52" s="65">
        <f t="shared" si="1"/>
        <v>16800</v>
      </c>
      <c r="G52" s="65" t="s">
        <v>149</v>
      </c>
      <c r="H52" s="111">
        <f>(F52/F122)*100+H51</f>
        <v>88.205161745331097</v>
      </c>
    </row>
    <row r="53" spans="1:8">
      <c r="A53" s="64">
        <v>45048.440671296295</v>
      </c>
      <c r="B53" s="65" t="s">
        <v>246</v>
      </c>
      <c r="C53" s="65" t="s">
        <v>247</v>
      </c>
      <c r="D53" s="65">
        <v>3250</v>
      </c>
      <c r="E53" s="65">
        <v>5</v>
      </c>
      <c r="F53" s="65">
        <f t="shared" si="1"/>
        <v>16250</v>
      </c>
      <c r="G53" s="65" t="s">
        <v>254</v>
      </c>
      <c r="H53" s="111">
        <f>(F53/F122)*100+H52</f>
        <v>88.688035520016612</v>
      </c>
    </row>
    <row r="54" spans="1:8">
      <c r="A54" s="108">
        <v>44935.722199074073</v>
      </c>
      <c r="B54" s="109" t="s">
        <v>242</v>
      </c>
      <c r="C54" s="109" t="s">
        <v>243</v>
      </c>
      <c r="D54" s="109">
        <v>3985.5</v>
      </c>
      <c r="E54" s="109">
        <v>4</v>
      </c>
      <c r="F54" s="65">
        <f t="shared" si="1"/>
        <v>15942</v>
      </c>
      <c r="G54" s="109" t="s">
        <v>271</v>
      </c>
      <c r="H54" s="111">
        <f>(F54/F122)*100+H53</f>
        <v>89.161756979465011</v>
      </c>
    </row>
    <row r="55" spans="1:8">
      <c r="A55" s="64">
        <v>45152.553333333337</v>
      </c>
      <c r="B55" s="65" t="s">
        <v>239</v>
      </c>
      <c r="C55" s="65" t="s">
        <v>240</v>
      </c>
      <c r="D55" s="65">
        <v>15660</v>
      </c>
      <c r="E55" s="65">
        <v>1</v>
      </c>
      <c r="F55" s="65">
        <f t="shared" si="1"/>
        <v>15660</v>
      </c>
      <c r="G55" s="65" t="s">
        <v>392</v>
      </c>
      <c r="H55" s="111">
        <f>(F55/F122)*100+H54</f>
        <v>89.627098721715782</v>
      </c>
    </row>
    <row r="56" spans="1:8">
      <c r="A56" s="108">
        <v>44978.420081018521</v>
      </c>
      <c r="B56" s="109" t="s">
        <v>284</v>
      </c>
      <c r="C56" s="109" t="s">
        <v>285</v>
      </c>
      <c r="D56" s="109">
        <v>1360</v>
      </c>
      <c r="E56" s="109">
        <v>11</v>
      </c>
      <c r="F56" s="65">
        <f t="shared" si="1"/>
        <v>14960</v>
      </c>
      <c r="G56" s="109" t="s">
        <v>149</v>
      </c>
      <c r="H56" s="111">
        <f>(F56/F122)*100+H55</f>
        <v>90.07163974751856</v>
      </c>
    </row>
    <row r="57" spans="1:8">
      <c r="A57" s="108">
        <v>44935.721087962964</v>
      </c>
      <c r="B57" s="109" t="s">
        <v>220</v>
      </c>
      <c r="C57" s="109" t="s">
        <v>221</v>
      </c>
      <c r="D57" s="109">
        <v>1800</v>
      </c>
      <c r="E57" s="109">
        <v>8</v>
      </c>
      <c r="F57" s="65">
        <f t="shared" si="1"/>
        <v>14400</v>
      </c>
      <c r="G57" s="109" t="s">
        <v>271</v>
      </c>
      <c r="H57" s="111">
        <f>(F57/F122)*100+H56</f>
        <v>90.499540200162954</v>
      </c>
    </row>
    <row r="58" spans="1:8">
      <c r="A58" s="64">
        <v>45094.936655092592</v>
      </c>
      <c r="B58" s="65" t="s">
        <v>364</v>
      </c>
      <c r="C58" s="65" t="s">
        <v>365</v>
      </c>
      <c r="D58" s="65">
        <v>12952</v>
      </c>
      <c r="E58" s="65">
        <v>1</v>
      </c>
      <c r="F58" s="65">
        <f t="shared" si="1"/>
        <v>12952</v>
      </c>
      <c r="G58" s="65" t="s">
        <v>366</v>
      </c>
      <c r="H58" s="111">
        <f>(F58/F122)*100+H57</f>
        <v>90.88441288506921</v>
      </c>
    </row>
    <row r="59" spans="1:8">
      <c r="A59" s="64">
        <v>45096.560995370368</v>
      </c>
      <c r="B59" s="65" t="s">
        <v>222</v>
      </c>
      <c r="C59" s="65" t="s">
        <v>223</v>
      </c>
      <c r="D59" s="65">
        <v>6427.5</v>
      </c>
      <c r="E59" s="65">
        <v>2</v>
      </c>
      <c r="F59" s="65">
        <f t="shared" si="1"/>
        <v>12855</v>
      </c>
      <c r="G59" s="65" t="s">
        <v>367</v>
      </c>
      <c r="H59" s="111">
        <f>(F59/F122)*100+H58</f>
        <v>91.266403184981968</v>
      </c>
    </row>
    <row r="60" spans="1:8">
      <c r="A60" s="64">
        <v>45156.729004629633</v>
      </c>
      <c r="B60" s="65" t="s">
        <v>71</v>
      </c>
      <c r="C60" s="65" t="s">
        <v>72</v>
      </c>
      <c r="D60" s="65">
        <v>2500</v>
      </c>
      <c r="E60" s="65">
        <v>5</v>
      </c>
      <c r="F60" s="65">
        <f t="shared" si="1"/>
        <v>12500</v>
      </c>
      <c r="G60" s="65" t="s">
        <v>391</v>
      </c>
      <c r="H60" s="111">
        <f>(F60/F122)*100+H59</f>
        <v>91.637844550124669</v>
      </c>
    </row>
    <row r="61" spans="1:8">
      <c r="A61" s="127">
        <v>45259.394618055558</v>
      </c>
      <c r="B61" s="128" t="s">
        <v>442</v>
      </c>
      <c r="C61" s="128" t="s">
        <v>443</v>
      </c>
      <c r="D61" s="128">
        <v>4140</v>
      </c>
      <c r="E61" s="128">
        <v>3</v>
      </c>
      <c r="F61" s="65">
        <f t="shared" si="1"/>
        <v>12420</v>
      </c>
      <c r="G61" s="128" t="s">
        <v>444</v>
      </c>
      <c r="H61" s="111" t="e">
        <f t="shared" ref="H61:H67" si="2">(F61/F180)*100+H60</f>
        <v>#DIV/0!</v>
      </c>
    </row>
    <row r="62" spans="1:8">
      <c r="A62" s="64">
        <v>45034.693703703706</v>
      </c>
      <c r="B62" s="65" t="s">
        <v>146</v>
      </c>
      <c r="C62" s="65" t="s">
        <v>147</v>
      </c>
      <c r="D62" s="65">
        <v>12220</v>
      </c>
      <c r="E62" s="65">
        <v>1</v>
      </c>
      <c r="F62" s="65">
        <f t="shared" si="1"/>
        <v>12220</v>
      </c>
      <c r="G62" s="65" t="s">
        <v>331</v>
      </c>
      <c r="H62" s="111" t="e">
        <f t="shared" si="2"/>
        <v>#DIV/0!</v>
      </c>
    </row>
    <row r="63" spans="1:8">
      <c r="A63" s="127">
        <v>45259.394618055558</v>
      </c>
      <c r="B63" s="128" t="s">
        <v>445</v>
      </c>
      <c r="C63" s="128" t="s">
        <v>446</v>
      </c>
      <c r="D63" s="128">
        <v>3960</v>
      </c>
      <c r="E63" s="128">
        <v>3</v>
      </c>
      <c r="F63" s="65">
        <f t="shared" si="1"/>
        <v>11880</v>
      </c>
      <c r="G63" s="128" t="s">
        <v>444</v>
      </c>
      <c r="H63" s="111" t="e">
        <f t="shared" si="2"/>
        <v>#DIV/0!</v>
      </c>
    </row>
    <row r="64" spans="1:8">
      <c r="A64" s="108">
        <v>44943.64271990741</v>
      </c>
      <c r="B64" s="109" t="s">
        <v>340</v>
      </c>
      <c r="C64" s="109" t="s">
        <v>195</v>
      </c>
      <c r="D64" s="109">
        <v>2970</v>
      </c>
      <c r="E64" s="109">
        <v>4</v>
      </c>
      <c r="F64" s="65">
        <f t="shared" si="1"/>
        <v>11880</v>
      </c>
      <c r="G64" s="109" t="s">
        <v>272</v>
      </c>
      <c r="H64" s="111" t="e">
        <f t="shared" si="2"/>
        <v>#DIV/0!</v>
      </c>
    </row>
    <row r="65" spans="1:8">
      <c r="A65" s="64">
        <v>45094.936655092592</v>
      </c>
      <c r="B65" s="65" t="s">
        <v>374</v>
      </c>
      <c r="C65" s="64" t="s">
        <v>375</v>
      </c>
      <c r="D65" s="65">
        <v>11766</v>
      </c>
      <c r="E65" s="65">
        <v>1</v>
      </c>
      <c r="F65" s="65">
        <f t="shared" si="1"/>
        <v>11766</v>
      </c>
      <c r="G65" s="65" t="s">
        <v>366</v>
      </c>
      <c r="H65" s="111" t="e">
        <f t="shared" si="2"/>
        <v>#DIV/0!</v>
      </c>
    </row>
    <row r="66" spans="1:8">
      <c r="A66" s="127">
        <v>45240.592222222222</v>
      </c>
      <c r="B66" s="128" t="s">
        <v>447</v>
      </c>
      <c r="C66" s="128" t="s">
        <v>448</v>
      </c>
      <c r="D66" s="128">
        <v>3800</v>
      </c>
      <c r="E66" s="128">
        <v>3</v>
      </c>
      <c r="F66" s="65">
        <f t="shared" ref="F66:F97" si="3">D66*E66</f>
        <v>11400</v>
      </c>
      <c r="G66" s="128" t="s">
        <v>449</v>
      </c>
      <c r="H66" s="111" t="e">
        <f t="shared" si="2"/>
        <v>#DIV/0!</v>
      </c>
    </row>
    <row r="67" spans="1:8">
      <c r="A67" s="108">
        <v>44972.395949074074</v>
      </c>
      <c r="B67" s="109" t="s">
        <v>173</v>
      </c>
      <c r="C67" s="109" t="s">
        <v>174</v>
      </c>
      <c r="D67" s="109">
        <v>195</v>
      </c>
      <c r="E67" s="109">
        <v>55</v>
      </c>
      <c r="F67" s="65">
        <f t="shared" si="3"/>
        <v>10725</v>
      </c>
      <c r="G67" s="109" t="s">
        <v>248</v>
      </c>
      <c r="H67" s="111" t="e">
        <f t="shared" si="2"/>
        <v>#DIV/0!</v>
      </c>
    </row>
    <row r="68" spans="1:8">
      <c r="A68" s="64">
        <v>45163.440451388888</v>
      </c>
      <c r="B68" s="65" t="s">
        <v>393</v>
      </c>
      <c r="C68" s="65" t="s">
        <v>394</v>
      </c>
      <c r="D68" s="65">
        <v>10608</v>
      </c>
      <c r="E68" s="65">
        <v>1</v>
      </c>
      <c r="F68" s="65">
        <f t="shared" si="3"/>
        <v>10608</v>
      </c>
      <c r="G68" s="65" t="s">
        <v>34</v>
      </c>
      <c r="H68" s="111" t="e">
        <f t="shared" ref="H68:H121" si="4">(F68/F187)*100+H67</f>
        <v>#DIV/0!</v>
      </c>
    </row>
    <row r="69" spans="1:8">
      <c r="A69" s="108">
        <v>44972.395949074074</v>
      </c>
      <c r="B69" s="109" t="s">
        <v>87</v>
      </c>
      <c r="C69" s="109" t="s">
        <v>88</v>
      </c>
      <c r="D69" s="109">
        <v>387</v>
      </c>
      <c r="E69" s="109">
        <v>25</v>
      </c>
      <c r="F69" s="65">
        <f t="shared" si="3"/>
        <v>9675</v>
      </c>
      <c r="G69" s="109" t="s">
        <v>248</v>
      </c>
      <c r="H69" s="111" t="e">
        <f t="shared" si="4"/>
        <v>#DIV/0!</v>
      </c>
    </row>
    <row r="70" spans="1:8">
      <c r="A70" s="108">
        <v>44979.666435185187</v>
      </c>
      <c r="B70" s="109" t="s">
        <v>278</v>
      </c>
      <c r="C70" s="109" t="s">
        <v>279</v>
      </c>
      <c r="D70" s="109">
        <v>4631.5</v>
      </c>
      <c r="E70" s="109">
        <v>2</v>
      </c>
      <c r="F70" s="65">
        <f t="shared" si="3"/>
        <v>9263</v>
      </c>
      <c r="G70" s="109" t="s">
        <v>248</v>
      </c>
      <c r="H70" s="111" t="e">
        <f t="shared" si="4"/>
        <v>#DIV/0!</v>
      </c>
    </row>
    <row r="71" spans="1:8">
      <c r="A71" s="64">
        <v>45049.413842592592</v>
      </c>
      <c r="B71" s="65" t="s">
        <v>341</v>
      </c>
      <c r="C71" s="65" t="s">
        <v>342</v>
      </c>
      <c r="D71" s="65">
        <v>4500</v>
      </c>
      <c r="E71" s="65">
        <v>2</v>
      </c>
      <c r="F71" s="65">
        <f t="shared" si="3"/>
        <v>9000</v>
      </c>
      <c r="G71" s="65" t="s">
        <v>343</v>
      </c>
      <c r="H71" s="111" t="e">
        <f t="shared" si="4"/>
        <v>#DIV/0!</v>
      </c>
    </row>
    <row r="72" spans="1:8">
      <c r="A72" s="67">
        <v>45224.434791666667</v>
      </c>
      <c r="B72" s="68" t="s">
        <v>431</v>
      </c>
      <c r="C72" s="68" t="s">
        <v>432</v>
      </c>
      <c r="D72" s="68">
        <v>4400</v>
      </c>
      <c r="E72" s="68">
        <v>2</v>
      </c>
      <c r="F72" s="65">
        <f t="shared" si="3"/>
        <v>8800</v>
      </c>
      <c r="G72" s="68" t="s">
        <v>34</v>
      </c>
      <c r="H72" s="111" t="e">
        <f t="shared" si="4"/>
        <v>#DIV/0!</v>
      </c>
    </row>
    <row r="73" spans="1:8">
      <c r="A73" s="108">
        <v>44956.376805555556</v>
      </c>
      <c r="B73" s="109" t="s">
        <v>216</v>
      </c>
      <c r="C73" s="109" t="s">
        <v>217</v>
      </c>
      <c r="D73" s="109">
        <v>8600</v>
      </c>
      <c r="E73" s="109">
        <v>1</v>
      </c>
      <c r="F73" s="65">
        <f t="shared" si="3"/>
        <v>8600</v>
      </c>
      <c r="G73" s="109" t="s">
        <v>269</v>
      </c>
      <c r="H73" s="111" t="e">
        <f t="shared" si="4"/>
        <v>#DIV/0!</v>
      </c>
    </row>
    <row r="74" spans="1:8">
      <c r="A74" s="67">
        <v>45224.434791666667</v>
      </c>
      <c r="B74" s="68" t="s">
        <v>38</v>
      </c>
      <c r="C74" s="68" t="s">
        <v>39</v>
      </c>
      <c r="D74" s="68">
        <v>8550</v>
      </c>
      <c r="E74" s="68">
        <v>1</v>
      </c>
      <c r="F74" s="65">
        <f t="shared" si="3"/>
        <v>8550</v>
      </c>
      <c r="G74" s="68" t="s">
        <v>34</v>
      </c>
      <c r="H74" s="111" t="e">
        <f t="shared" si="4"/>
        <v>#DIV/0!</v>
      </c>
    </row>
    <row r="75" spans="1:8">
      <c r="A75" s="64">
        <v>45006.710821759261</v>
      </c>
      <c r="B75" s="65" t="s">
        <v>312</v>
      </c>
      <c r="C75" s="65" t="s">
        <v>313</v>
      </c>
      <c r="D75" s="65">
        <v>8000</v>
      </c>
      <c r="E75" s="65">
        <v>1</v>
      </c>
      <c r="F75" s="65">
        <f t="shared" si="3"/>
        <v>8000</v>
      </c>
      <c r="G75" s="65" t="s">
        <v>185</v>
      </c>
      <c r="H75" s="111" t="e">
        <f t="shared" si="4"/>
        <v>#DIV/0!</v>
      </c>
    </row>
    <row r="76" spans="1:8">
      <c r="A76" s="64">
        <v>45177.432511574072</v>
      </c>
      <c r="B76" s="65" t="s">
        <v>413</v>
      </c>
      <c r="C76" s="65" t="s">
        <v>414</v>
      </c>
      <c r="D76" s="65">
        <v>7410</v>
      </c>
      <c r="E76" s="65">
        <v>1</v>
      </c>
      <c r="F76" s="65">
        <f t="shared" si="3"/>
        <v>7410</v>
      </c>
      <c r="G76" s="65" t="s">
        <v>415</v>
      </c>
      <c r="H76" s="111" t="e">
        <f t="shared" si="4"/>
        <v>#DIV/0!</v>
      </c>
    </row>
    <row r="77" spans="1:8">
      <c r="A77" s="127">
        <v>45260.383518518516</v>
      </c>
      <c r="B77" s="128" t="s">
        <v>225</v>
      </c>
      <c r="C77" s="128" t="s">
        <v>226</v>
      </c>
      <c r="D77" s="128">
        <v>7163</v>
      </c>
      <c r="E77" s="128">
        <v>1</v>
      </c>
      <c r="F77" s="65">
        <f t="shared" si="3"/>
        <v>7163</v>
      </c>
      <c r="G77" s="128" t="s">
        <v>450</v>
      </c>
      <c r="H77" s="111" t="e">
        <f t="shared" si="4"/>
        <v>#DIV/0!</v>
      </c>
    </row>
    <row r="78" spans="1:8">
      <c r="A78" s="64">
        <v>45142.666944444441</v>
      </c>
      <c r="B78" s="65" t="s">
        <v>176</v>
      </c>
      <c r="C78" s="65" t="s">
        <v>177</v>
      </c>
      <c r="D78" s="65">
        <v>2350</v>
      </c>
      <c r="E78" s="65">
        <v>3</v>
      </c>
      <c r="F78" s="65">
        <f t="shared" si="3"/>
        <v>7050</v>
      </c>
      <c r="G78" s="65" t="s">
        <v>102</v>
      </c>
      <c r="H78" s="111" t="e">
        <f t="shared" si="4"/>
        <v>#DIV/0!</v>
      </c>
    </row>
    <row r="79" spans="1:8">
      <c r="A79" s="64">
        <v>44994.455381944441</v>
      </c>
      <c r="B79" s="65" t="s">
        <v>305</v>
      </c>
      <c r="C79" s="65" t="s">
        <v>306</v>
      </c>
      <c r="D79" s="65">
        <v>6897</v>
      </c>
      <c r="E79" s="65">
        <v>1</v>
      </c>
      <c r="F79" s="65">
        <f t="shared" si="3"/>
        <v>6897</v>
      </c>
      <c r="G79" s="65" t="s">
        <v>307</v>
      </c>
      <c r="H79" s="111" t="e">
        <f t="shared" si="4"/>
        <v>#DIV/0!</v>
      </c>
    </row>
    <row r="80" spans="1:8">
      <c r="A80" s="64">
        <v>45089.711875000001</v>
      </c>
      <c r="B80" s="65" t="s">
        <v>73</v>
      </c>
      <c r="C80" s="65" t="s">
        <v>74</v>
      </c>
      <c r="D80" s="65">
        <v>18</v>
      </c>
      <c r="E80" s="65">
        <v>350</v>
      </c>
      <c r="F80" s="65">
        <f t="shared" si="3"/>
        <v>6300</v>
      </c>
      <c r="G80" s="65" t="s">
        <v>370</v>
      </c>
      <c r="H80" s="111" t="e">
        <f t="shared" si="4"/>
        <v>#DIV/0!</v>
      </c>
    </row>
    <row r="81" spans="1:8">
      <c r="A81" s="67">
        <v>45224.434791666667</v>
      </c>
      <c r="B81" s="68" t="s">
        <v>107</v>
      </c>
      <c r="C81" s="68" t="s">
        <v>108</v>
      </c>
      <c r="D81" s="68">
        <v>6200</v>
      </c>
      <c r="E81" s="68">
        <v>1</v>
      </c>
      <c r="F81" s="65">
        <f t="shared" si="3"/>
        <v>6200</v>
      </c>
      <c r="G81" s="68" t="s">
        <v>34</v>
      </c>
      <c r="H81" s="111" t="e">
        <f t="shared" si="4"/>
        <v>#DIV/0!</v>
      </c>
    </row>
    <row r="82" spans="1:8">
      <c r="A82" s="64">
        <v>45126.704780092594</v>
      </c>
      <c r="B82" s="65" t="s">
        <v>53</v>
      </c>
      <c r="C82" s="65" t="s">
        <v>101</v>
      </c>
      <c r="D82" s="65">
        <v>153</v>
      </c>
      <c r="E82" s="65">
        <v>40</v>
      </c>
      <c r="F82" s="65">
        <f t="shared" si="3"/>
        <v>6120</v>
      </c>
      <c r="G82" s="65" t="s">
        <v>34</v>
      </c>
      <c r="H82" s="111" t="e">
        <f t="shared" si="4"/>
        <v>#DIV/0!</v>
      </c>
    </row>
    <row r="83" spans="1:8">
      <c r="A83" s="108">
        <v>44979.666435185187</v>
      </c>
      <c r="B83" s="109" t="s">
        <v>144</v>
      </c>
      <c r="C83" s="109" t="s">
        <v>145</v>
      </c>
      <c r="D83" s="109">
        <v>2000</v>
      </c>
      <c r="E83" s="109">
        <v>3</v>
      </c>
      <c r="F83" s="65">
        <f t="shared" si="3"/>
        <v>6000</v>
      </c>
      <c r="G83" s="109" t="s">
        <v>34</v>
      </c>
      <c r="H83" s="111" t="e">
        <f t="shared" si="4"/>
        <v>#DIV/0!</v>
      </c>
    </row>
    <row r="84" spans="1:8">
      <c r="A84" s="108">
        <v>44935.722199074073</v>
      </c>
      <c r="B84" s="109" t="s">
        <v>211</v>
      </c>
      <c r="C84" s="109" t="s">
        <v>212</v>
      </c>
      <c r="D84" s="109">
        <v>300</v>
      </c>
      <c r="E84" s="109">
        <v>20</v>
      </c>
      <c r="F84" s="65">
        <f t="shared" si="3"/>
        <v>6000</v>
      </c>
      <c r="G84" s="109" t="s">
        <v>271</v>
      </c>
      <c r="H84" s="111" t="e">
        <f t="shared" si="4"/>
        <v>#DIV/0!</v>
      </c>
    </row>
    <row r="85" spans="1:8">
      <c r="A85" s="64">
        <v>45177.432511574072</v>
      </c>
      <c r="B85" s="65" t="s">
        <v>416</v>
      </c>
      <c r="C85" s="65" t="s">
        <v>417</v>
      </c>
      <c r="D85" s="65">
        <v>5605</v>
      </c>
      <c r="E85" s="65">
        <v>1</v>
      </c>
      <c r="F85" s="65">
        <f t="shared" si="3"/>
        <v>5605</v>
      </c>
      <c r="G85" s="65" t="s">
        <v>415</v>
      </c>
      <c r="H85" s="111" t="e">
        <f t="shared" si="4"/>
        <v>#DIV/0!</v>
      </c>
    </row>
    <row r="86" spans="1:8">
      <c r="A86" s="67">
        <v>45226.726099537038</v>
      </c>
      <c r="B86" s="68" t="s">
        <v>433</v>
      </c>
      <c r="C86" s="68" t="s">
        <v>434</v>
      </c>
      <c r="D86" s="68">
        <v>2050</v>
      </c>
      <c r="E86" s="68">
        <v>2</v>
      </c>
      <c r="F86" s="65">
        <f t="shared" si="3"/>
        <v>4100</v>
      </c>
      <c r="G86" s="68" t="s">
        <v>435</v>
      </c>
      <c r="H86" s="111" t="e">
        <f t="shared" si="4"/>
        <v>#DIV/0!</v>
      </c>
    </row>
    <row r="87" spans="1:8">
      <c r="A87" s="108">
        <v>44939.475775462961</v>
      </c>
      <c r="B87" s="109" t="s">
        <v>207</v>
      </c>
      <c r="C87" s="109" t="s">
        <v>208</v>
      </c>
      <c r="D87" s="109">
        <v>2030</v>
      </c>
      <c r="E87" s="109">
        <v>2</v>
      </c>
      <c r="F87" s="65">
        <f t="shared" si="3"/>
        <v>4060</v>
      </c>
      <c r="G87" s="109" t="s">
        <v>270</v>
      </c>
      <c r="H87" s="111" t="e">
        <f t="shared" si="4"/>
        <v>#DIV/0!</v>
      </c>
    </row>
    <row r="88" spans="1:8">
      <c r="A88" s="64">
        <v>45177.432511574072</v>
      </c>
      <c r="B88" s="65" t="s">
        <v>418</v>
      </c>
      <c r="C88" s="65" t="s">
        <v>419</v>
      </c>
      <c r="D88" s="65">
        <v>3515</v>
      </c>
      <c r="E88" s="65">
        <v>1</v>
      </c>
      <c r="F88" s="65">
        <f t="shared" si="3"/>
        <v>3515</v>
      </c>
      <c r="G88" s="65" t="s">
        <v>415</v>
      </c>
      <c r="H88" s="111" t="e">
        <f t="shared" si="4"/>
        <v>#DIV/0!</v>
      </c>
    </row>
    <row r="89" spans="1:8">
      <c r="A89" s="64">
        <v>45177.432511574072</v>
      </c>
      <c r="B89" s="65" t="s">
        <v>420</v>
      </c>
      <c r="C89" s="65" t="s">
        <v>421</v>
      </c>
      <c r="D89" s="65">
        <v>3515</v>
      </c>
      <c r="E89" s="65">
        <v>1</v>
      </c>
      <c r="F89" s="65">
        <f t="shared" si="3"/>
        <v>3515</v>
      </c>
      <c r="G89" s="65" t="s">
        <v>415</v>
      </c>
      <c r="H89" s="111" t="e">
        <f t="shared" si="4"/>
        <v>#DIV/0!</v>
      </c>
    </row>
    <row r="90" spans="1:8">
      <c r="A90" s="108">
        <v>44972.395949074074</v>
      </c>
      <c r="B90" s="109" t="s">
        <v>77</v>
      </c>
      <c r="C90" s="109" t="s">
        <v>78</v>
      </c>
      <c r="D90" s="109">
        <v>140</v>
      </c>
      <c r="E90" s="109">
        <v>25</v>
      </c>
      <c r="F90" s="65">
        <f t="shared" si="3"/>
        <v>3500</v>
      </c>
      <c r="G90" s="109" t="s">
        <v>248</v>
      </c>
      <c r="H90" s="111" t="e">
        <f t="shared" si="4"/>
        <v>#DIV/0!</v>
      </c>
    </row>
    <row r="91" spans="1:8">
      <c r="A91" s="108">
        <v>44978.420081018521</v>
      </c>
      <c r="B91" s="109" t="s">
        <v>52</v>
      </c>
      <c r="C91" s="109" t="s">
        <v>81</v>
      </c>
      <c r="D91" s="109">
        <v>4</v>
      </c>
      <c r="E91" s="109">
        <v>800</v>
      </c>
      <c r="F91" s="65">
        <f t="shared" si="3"/>
        <v>3200</v>
      </c>
      <c r="G91" s="109" t="s">
        <v>149</v>
      </c>
      <c r="H91" s="111" t="e">
        <f t="shared" si="4"/>
        <v>#DIV/0!</v>
      </c>
    </row>
    <row r="92" spans="1:8">
      <c r="A92" s="64">
        <v>45096.560995370368</v>
      </c>
      <c r="B92" s="65" t="s">
        <v>201</v>
      </c>
      <c r="C92" s="65" t="s">
        <v>202</v>
      </c>
      <c r="D92" s="65">
        <v>1398.5</v>
      </c>
      <c r="E92" s="65">
        <v>2</v>
      </c>
      <c r="F92" s="65">
        <f t="shared" si="3"/>
        <v>2797</v>
      </c>
      <c r="G92" s="65" t="s">
        <v>367</v>
      </c>
      <c r="H92" s="111" t="e">
        <f t="shared" si="4"/>
        <v>#DIV/0!</v>
      </c>
    </row>
    <row r="93" spans="1:8">
      <c r="A93" s="64">
        <v>45075.688379629632</v>
      </c>
      <c r="B93" s="65" t="s">
        <v>90</v>
      </c>
      <c r="C93" s="65" t="s">
        <v>91</v>
      </c>
      <c r="D93" s="65">
        <v>660</v>
      </c>
      <c r="E93" s="65">
        <v>4</v>
      </c>
      <c r="F93" s="65">
        <f t="shared" si="3"/>
        <v>2640</v>
      </c>
      <c r="G93" s="65" t="s">
        <v>34</v>
      </c>
      <c r="H93" s="111" t="e">
        <f t="shared" si="4"/>
        <v>#DIV/0!</v>
      </c>
    </row>
    <row r="94" spans="1:8">
      <c r="A94" s="64">
        <v>44994.677766203706</v>
      </c>
      <c r="B94" s="65" t="s">
        <v>308</v>
      </c>
      <c r="C94" s="65" t="s">
        <v>309</v>
      </c>
      <c r="D94" s="65">
        <v>2600</v>
      </c>
      <c r="E94" s="65">
        <v>1</v>
      </c>
      <c r="F94" s="65">
        <f t="shared" si="3"/>
        <v>2600</v>
      </c>
      <c r="G94" s="65" t="s">
        <v>310</v>
      </c>
      <c r="H94" s="111" t="e">
        <f t="shared" si="4"/>
        <v>#DIV/0!</v>
      </c>
    </row>
    <row r="95" spans="1:8">
      <c r="A95" s="64">
        <v>45085.596921296295</v>
      </c>
      <c r="B95" s="65" t="s">
        <v>54</v>
      </c>
      <c r="C95" s="65" t="s">
        <v>86</v>
      </c>
      <c r="D95" s="65">
        <v>32</v>
      </c>
      <c r="E95" s="65">
        <v>80</v>
      </c>
      <c r="F95" s="65">
        <f t="shared" si="3"/>
        <v>2560</v>
      </c>
      <c r="G95" s="65" t="s">
        <v>149</v>
      </c>
      <c r="H95" s="111" t="e">
        <f t="shared" si="4"/>
        <v>#DIV/0!</v>
      </c>
    </row>
    <row r="96" spans="1:8">
      <c r="A96" s="64">
        <v>45142.666944444441</v>
      </c>
      <c r="B96" s="65" t="s">
        <v>198</v>
      </c>
      <c r="C96" s="65" t="s">
        <v>199</v>
      </c>
      <c r="D96" s="65">
        <v>600</v>
      </c>
      <c r="E96" s="65">
        <v>4</v>
      </c>
      <c r="F96" s="65">
        <f t="shared" si="3"/>
        <v>2400</v>
      </c>
      <c r="G96" s="65" t="s">
        <v>399</v>
      </c>
      <c r="H96" s="111" t="e">
        <f t="shared" si="4"/>
        <v>#DIV/0!</v>
      </c>
    </row>
    <row r="97" spans="1:8">
      <c r="A97" s="108">
        <v>44966.699432870373</v>
      </c>
      <c r="B97" s="109" t="s">
        <v>280</v>
      </c>
      <c r="C97" s="109" t="s">
        <v>281</v>
      </c>
      <c r="D97" s="109">
        <v>470</v>
      </c>
      <c r="E97" s="109">
        <v>5</v>
      </c>
      <c r="F97" s="65">
        <f t="shared" si="3"/>
        <v>2350</v>
      </c>
      <c r="G97" s="109" t="s">
        <v>229</v>
      </c>
      <c r="H97" s="111" t="e">
        <f t="shared" si="4"/>
        <v>#DIV/0!</v>
      </c>
    </row>
    <row r="98" spans="1:8">
      <c r="A98" s="64">
        <v>45008.44258101852</v>
      </c>
      <c r="B98" s="65" t="s">
        <v>142</v>
      </c>
      <c r="C98" s="65" t="s">
        <v>143</v>
      </c>
      <c r="D98" s="65">
        <v>1100</v>
      </c>
      <c r="E98" s="65">
        <v>2</v>
      </c>
      <c r="F98" s="65">
        <f t="shared" ref="F98:F121" si="5">D98*E98</f>
        <v>2200</v>
      </c>
      <c r="G98" s="65" t="s">
        <v>314</v>
      </c>
      <c r="H98" s="111" t="e">
        <f t="shared" si="4"/>
        <v>#DIV/0!</v>
      </c>
    </row>
    <row r="99" spans="1:8">
      <c r="A99" s="108">
        <v>44978.420081018521</v>
      </c>
      <c r="B99" s="109" t="s">
        <v>227</v>
      </c>
      <c r="C99" s="109" t="s">
        <v>228</v>
      </c>
      <c r="D99" s="109">
        <v>2200</v>
      </c>
      <c r="E99" s="109">
        <v>1</v>
      </c>
      <c r="F99" s="65">
        <f t="shared" si="5"/>
        <v>2200</v>
      </c>
      <c r="G99" s="109" t="s">
        <v>149</v>
      </c>
      <c r="H99" s="111" t="e">
        <f t="shared" si="4"/>
        <v>#DIV/0!</v>
      </c>
    </row>
    <row r="100" spans="1:8">
      <c r="A100" s="108">
        <v>44972.395949074074</v>
      </c>
      <c r="B100" s="109" t="s">
        <v>163</v>
      </c>
      <c r="C100" s="109" t="s">
        <v>164</v>
      </c>
      <c r="D100" s="109">
        <v>90.7</v>
      </c>
      <c r="E100" s="109">
        <v>20</v>
      </c>
      <c r="F100" s="65">
        <f t="shared" si="5"/>
        <v>1814</v>
      </c>
      <c r="G100" s="109" t="s">
        <v>248</v>
      </c>
      <c r="H100" s="111" t="e">
        <f t="shared" si="4"/>
        <v>#DIV/0!</v>
      </c>
    </row>
    <row r="101" spans="1:8">
      <c r="A101" s="64">
        <v>45034.693703703706</v>
      </c>
      <c r="B101" s="65" t="s">
        <v>103</v>
      </c>
      <c r="C101" s="65" t="s">
        <v>104</v>
      </c>
      <c r="D101" s="65">
        <v>301</v>
      </c>
      <c r="E101" s="65">
        <v>6</v>
      </c>
      <c r="F101" s="65">
        <f t="shared" si="5"/>
        <v>1806</v>
      </c>
      <c r="G101" s="65" t="s">
        <v>336</v>
      </c>
      <c r="H101" s="111" t="e">
        <f t="shared" si="4"/>
        <v>#DIV/0!</v>
      </c>
    </row>
    <row r="102" spans="1:8">
      <c r="A102" s="64">
        <v>44600.702303240738</v>
      </c>
      <c r="B102" s="65" t="s">
        <v>94</v>
      </c>
      <c r="C102" s="65" t="s">
        <v>95</v>
      </c>
      <c r="D102" s="65">
        <v>19</v>
      </c>
      <c r="E102" s="65">
        <v>90</v>
      </c>
      <c r="F102" s="65">
        <f t="shared" si="5"/>
        <v>1710</v>
      </c>
      <c r="G102" s="65" t="s">
        <v>214</v>
      </c>
      <c r="H102" s="111" t="e">
        <f t="shared" si="4"/>
        <v>#DIV/0!</v>
      </c>
    </row>
    <row r="103" spans="1:8">
      <c r="A103" s="127">
        <v>45260.383518518516</v>
      </c>
      <c r="B103" s="128" t="s">
        <v>167</v>
      </c>
      <c r="C103" s="128" t="s">
        <v>168</v>
      </c>
      <c r="D103" s="128">
        <v>82.65</v>
      </c>
      <c r="E103" s="128">
        <v>20</v>
      </c>
      <c r="F103" s="65">
        <f t="shared" si="5"/>
        <v>1653</v>
      </c>
      <c r="G103" s="128" t="s">
        <v>34</v>
      </c>
      <c r="H103" s="111" t="e">
        <f t="shared" si="4"/>
        <v>#DIV/0!</v>
      </c>
    </row>
    <row r="104" spans="1:8">
      <c r="A104" s="64">
        <v>45034.693703703706</v>
      </c>
      <c r="B104" s="65" t="s">
        <v>332</v>
      </c>
      <c r="C104" s="65" t="s">
        <v>333</v>
      </c>
      <c r="D104" s="65">
        <v>250</v>
      </c>
      <c r="E104" s="65">
        <v>6</v>
      </c>
      <c r="F104" s="65">
        <f t="shared" si="5"/>
        <v>1500</v>
      </c>
      <c r="G104" s="65" t="s">
        <v>334</v>
      </c>
      <c r="H104" s="111" t="e">
        <f t="shared" si="4"/>
        <v>#DIV/0!</v>
      </c>
    </row>
    <row r="105" spans="1:8">
      <c r="A105" s="127">
        <v>45259.394618055558</v>
      </c>
      <c r="B105" s="128" t="s">
        <v>452</v>
      </c>
      <c r="C105" s="128" t="s">
        <v>453</v>
      </c>
      <c r="D105" s="128">
        <v>1440</v>
      </c>
      <c r="E105" s="128">
        <v>1</v>
      </c>
      <c r="F105" s="65">
        <f t="shared" si="5"/>
        <v>1440</v>
      </c>
      <c r="G105" s="128" t="s">
        <v>444</v>
      </c>
      <c r="H105" s="111" t="e">
        <f t="shared" si="4"/>
        <v>#DIV/0!</v>
      </c>
    </row>
    <row r="106" spans="1:8">
      <c r="A106" s="108">
        <v>44979.666435185187</v>
      </c>
      <c r="B106" s="109" t="s">
        <v>282</v>
      </c>
      <c r="C106" s="109" t="s">
        <v>283</v>
      </c>
      <c r="D106" s="109">
        <v>95</v>
      </c>
      <c r="E106" s="109">
        <v>15</v>
      </c>
      <c r="F106" s="65">
        <f t="shared" si="5"/>
        <v>1425</v>
      </c>
      <c r="G106" s="109" t="s">
        <v>34</v>
      </c>
      <c r="H106" s="111" t="e">
        <f t="shared" si="4"/>
        <v>#DIV/0!</v>
      </c>
    </row>
    <row r="107" spans="1:8">
      <c r="A107" s="64">
        <v>45103.719907407409</v>
      </c>
      <c r="B107" s="65" t="s">
        <v>97</v>
      </c>
      <c r="C107" s="65" t="s">
        <v>98</v>
      </c>
      <c r="D107" s="65">
        <v>136.6</v>
      </c>
      <c r="E107" s="65">
        <v>10</v>
      </c>
      <c r="F107" s="65">
        <f t="shared" si="5"/>
        <v>1366</v>
      </c>
      <c r="G107" s="65" t="s">
        <v>371</v>
      </c>
      <c r="H107" s="111" t="e">
        <f t="shared" si="4"/>
        <v>#DIV/0!</v>
      </c>
    </row>
    <row r="108" spans="1:8">
      <c r="A108" s="127">
        <v>45260.38417824074</v>
      </c>
      <c r="B108" s="128" t="s">
        <v>134</v>
      </c>
      <c r="C108" s="128" t="s">
        <v>135</v>
      </c>
      <c r="D108" s="128">
        <v>1365</v>
      </c>
      <c r="E108" s="128">
        <v>1</v>
      </c>
      <c r="F108" s="65">
        <f t="shared" si="5"/>
        <v>1365</v>
      </c>
      <c r="G108" s="128" t="s">
        <v>34</v>
      </c>
      <c r="H108" s="111" t="e">
        <f t="shared" si="4"/>
        <v>#DIV/0!</v>
      </c>
    </row>
    <row r="109" spans="1:8">
      <c r="A109" s="108">
        <v>44979.666435185187</v>
      </c>
      <c r="B109" s="109" t="s">
        <v>286</v>
      </c>
      <c r="C109" s="109" t="s">
        <v>287</v>
      </c>
      <c r="D109" s="109">
        <v>95</v>
      </c>
      <c r="E109" s="109">
        <v>10</v>
      </c>
      <c r="F109" s="65">
        <f t="shared" si="5"/>
        <v>950</v>
      </c>
      <c r="G109" s="109" t="s">
        <v>34</v>
      </c>
      <c r="H109" s="111" t="e">
        <f t="shared" si="4"/>
        <v>#DIV/0!</v>
      </c>
    </row>
    <row r="110" spans="1:8">
      <c r="A110" s="64">
        <v>45034.693703703706</v>
      </c>
      <c r="B110" s="65" t="s">
        <v>252</v>
      </c>
      <c r="C110" s="65" t="s">
        <v>253</v>
      </c>
      <c r="D110" s="65">
        <v>94</v>
      </c>
      <c r="E110" s="65">
        <v>10</v>
      </c>
      <c r="F110" s="65">
        <f t="shared" si="5"/>
        <v>940</v>
      </c>
      <c r="G110" s="65" t="s">
        <v>335</v>
      </c>
      <c r="H110" s="111" t="e">
        <f t="shared" si="4"/>
        <v>#DIV/0!</v>
      </c>
    </row>
    <row r="111" spans="1:8">
      <c r="A111" s="64">
        <v>45159.699062500003</v>
      </c>
      <c r="B111" s="65" t="s">
        <v>400</v>
      </c>
      <c r="C111" s="65" t="s">
        <v>401</v>
      </c>
      <c r="D111" s="65">
        <v>84.9</v>
      </c>
      <c r="E111" s="65">
        <v>10</v>
      </c>
      <c r="F111" s="65">
        <f t="shared" si="5"/>
        <v>849</v>
      </c>
      <c r="G111" s="65" t="s">
        <v>402</v>
      </c>
      <c r="H111" s="111" t="e">
        <f t="shared" si="4"/>
        <v>#DIV/0!</v>
      </c>
    </row>
    <row r="112" spans="1:8">
      <c r="A112" s="64">
        <v>45085.595509259256</v>
      </c>
      <c r="B112" s="65" t="s">
        <v>372</v>
      </c>
      <c r="C112" s="65" t="s">
        <v>373</v>
      </c>
      <c r="D112" s="65">
        <v>60</v>
      </c>
      <c r="E112" s="65">
        <v>10</v>
      </c>
      <c r="F112" s="65">
        <f t="shared" si="5"/>
        <v>600</v>
      </c>
      <c r="G112" s="65" t="s">
        <v>149</v>
      </c>
      <c r="H112" s="111" t="e">
        <f t="shared" si="4"/>
        <v>#DIV/0!</v>
      </c>
    </row>
    <row r="113" spans="1:10">
      <c r="A113" s="64">
        <v>45159.699062500003</v>
      </c>
      <c r="B113" s="65" t="s">
        <v>403</v>
      </c>
      <c r="C113" s="65" t="s">
        <v>404</v>
      </c>
      <c r="D113" s="65">
        <v>55.1</v>
      </c>
      <c r="E113" s="65">
        <v>10</v>
      </c>
      <c r="F113" s="65">
        <f t="shared" si="5"/>
        <v>551</v>
      </c>
      <c r="G113" s="65" t="s">
        <v>405</v>
      </c>
      <c r="H113" s="111" t="e">
        <f t="shared" si="4"/>
        <v>#DIV/0!</v>
      </c>
    </row>
    <row r="114" spans="1:10">
      <c r="A114" s="64">
        <v>45034.693703703706</v>
      </c>
      <c r="B114" s="65" t="s">
        <v>150</v>
      </c>
      <c r="C114" s="65" t="s">
        <v>151</v>
      </c>
      <c r="D114" s="65">
        <v>5.5</v>
      </c>
      <c r="E114" s="65">
        <v>100</v>
      </c>
      <c r="F114" s="65">
        <f t="shared" si="5"/>
        <v>550</v>
      </c>
      <c r="G114" s="65" t="s">
        <v>331</v>
      </c>
      <c r="H114" s="111" t="e">
        <f t="shared" si="4"/>
        <v>#DIV/0!</v>
      </c>
      <c r="J114" s="1">
        <f>SUM(F114:F114)/100</f>
        <v>5.5</v>
      </c>
    </row>
    <row r="115" spans="1:10">
      <c r="A115" s="67">
        <v>45224.434791666667</v>
      </c>
      <c r="B115" s="68" t="s">
        <v>79</v>
      </c>
      <c r="C115" s="68" t="s">
        <v>80</v>
      </c>
      <c r="D115" s="68">
        <v>17</v>
      </c>
      <c r="E115" s="68">
        <v>30</v>
      </c>
      <c r="F115" s="65">
        <f t="shared" si="5"/>
        <v>510</v>
      </c>
      <c r="G115" s="68" t="s">
        <v>34</v>
      </c>
      <c r="H115" s="111" t="e">
        <f t="shared" si="4"/>
        <v>#DIV/0!</v>
      </c>
    </row>
    <row r="116" spans="1:10">
      <c r="A116" s="64">
        <v>45008.44258101852</v>
      </c>
      <c r="B116" s="65" t="s">
        <v>140</v>
      </c>
      <c r="C116" s="65" t="s">
        <v>141</v>
      </c>
      <c r="D116" s="65">
        <v>216</v>
      </c>
      <c r="E116" s="65">
        <v>2</v>
      </c>
      <c r="F116" s="65">
        <f t="shared" si="5"/>
        <v>432</v>
      </c>
      <c r="G116" s="65" t="s">
        <v>314</v>
      </c>
      <c r="H116" s="111" t="e">
        <f t="shared" si="4"/>
        <v>#DIV/0!</v>
      </c>
    </row>
    <row r="117" spans="1:10">
      <c r="A117" s="108">
        <v>44935.721087962964</v>
      </c>
      <c r="B117" s="109" t="s">
        <v>274</v>
      </c>
      <c r="C117" s="109" t="s">
        <v>275</v>
      </c>
      <c r="D117" s="109">
        <v>210</v>
      </c>
      <c r="E117" s="109">
        <v>2</v>
      </c>
      <c r="F117" s="65">
        <f t="shared" si="5"/>
        <v>420</v>
      </c>
      <c r="G117" s="109" t="s">
        <v>271</v>
      </c>
      <c r="H117" s="111" t="e">
        <f t="shared" si="4"/>
        <v>#DIV/0!</v>
      </c>
    </row>
    <row r="118" spans="1:10">
      <c r="A118" s="108">
        <v>44935.722199074073</v>
      </c>
      <c r="B118" s="109" t="s">
        <v>244</v>
      </c>
      <c r="C118" s="109" t="s">
        <v>245</v>
      </c>
      <c r="D118" s="109">
        <v>185</v>
      </c>
      <c r="E118" s="109">
        <v>1</v>
      </c>
      <c r="F118" s="65">
        <f t="shared" si="5"/>
        <v>185</v>
      </c>
      <c r="G118" s="109" t="s">
        <v>271</v>
      </c>
      <c r="H118" s="111" t="e">
        <f t="shared" si="4"/>
        <v>#DIV/0!</v>
      </c>
    </row>
    <row r="119" spans="1:10">
      <c r="A119" s="108">
        <v>44966.699432870373</v>
      </c>
      <c r="B119" s="109" t="s">
        <v>288</v>
      </c>
      <c r="C119" s="109" t="s">
        <v>289</v>
      </c>
      <c r="D119" s="109">
        <v>153</v>
      </c>
      <c r="E119" s="109">
        <v>1</v>
      </c>
      <c r="F119" s="65">
        <f t="shared" si="5"/>
        <v>153</v>
      </c>
      <c r="G119" s="109" t="s">
        <v>248</v>
      </c>
      <c r="H119" s="111" t="e">
        <f t="shared" si="4"/>
        <v>#DIV/0!</v>
      </c>
    </row>
    <row r="120" spans="1:10">
      <c r="A120" s="64">
        <v>45034.693703703706</v>
      </c>
      <c r="B120" s="65" t="s">
        <v>337</v>
      </c>
      <c r="C120" s="65" t="s">
        <v>338</v>
      </c>
      <c r="D120" s="65">
        <v>21</v>
      </c>
      <c r="E120" s="65">
        <v>1</v>
      </c>
      <c r="F120" s="65">
        <f t="shared" si="5"/>
        <v>21</v>
      </c>
      <c r="G120" s="65" t="s">
        <v>331</v>
      </c>
      <c r="H120" s="111" t="e">
        <f t="shared" si="4"/>
        <v>#DIV/0!</v>
      </c>
    </row>
    <row r="121" spans="1:10">
      <c r="A121" s="64">
        <v>45062.731076388889</v>
      </c>
      <c r="B121" s="65" t="s">
        <v>344</v>
      </c>
      <c r="C121" s="65" t="s">
        <v>345</v>
      </c>
      <c r="D121" s="65">
        <v>0</v>
      </c>
      <c r="E121" s="65">
        <v>2</v>
      </c>
      <c r="F121" s="65">
        <f t="shared" si="5"/>
        <v>0</v>
      </c>
      <c r="G121" s="65" t="s">
        <v>346</v>
      </c>
      <c r="H121" s="111" t="e">
        <f t="shared" si="4"/>
        <v>#DIV/0!</v>
      </c>
    </row>
    <row r="122" spans="1:10">
      <c r="F122" s="1">
        <f>SUM(F2:F121)</f>
        <v>3365268.7</v>
      </c>
      <c r="I122" s="1">
        <v>3365541</v>
      </c>
    </row>
  </sheetData>
  <sortState xmlns:xlrd2="http://schemas.microsoft.com/office/spreadsheetml/2017/richdata2" ref="A1:J192">
    <sortCondition descending="1" ref="F1:F192"/>
  </sortState>
  <phoneticPr fontId="19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94"/>
  <sheetViews>
    <sheetView workbookViewId="0">
      <selection sqref="A1:H94"/>
    </sheetView>
  </sheetViews>
  <sheetFormatPr defaultRowHeight="15.75"/>
  <cols>
    <col min="1" max="1" width="12.875" style="138" bestFit="1" customWidth="1"/>
    <col min="2" max="2" width="13.375" style="138" bestFit="1" customWidth="1"/>
    <col min="3" max="3" width="51.125" style="138" customWidth="1"/>
    <col min="4" max="4" width="9.875" style="138" bestFit="1" customWidth="1"/>
    <col min="5" max="5" width="9.125" style="138" bestFit="1" customWidth="1"/>
    <col min="6" max="6" width="9.875" style="138" bestFit="1" customWidth="1"/>
    <col min="7" max="7" width="22.5" style="138" customWidth="1"/>
    <col min="8" max="8" width="11.375" style="138" customWidth="1"/>
    <col min="9" max="16384" width="9" style="138"/>
  </cols>
  <sheetData>
    <row r="1" spans="1:8" ht="16.5">
      <c r="A1" s="132" t="s">
        <v>24</v>
      </c>
      <c r="B1" s="132" t="s">
        <v>25</v>
      </c>
      <c r="C1" s="132" t="s">
        <v>26</v>
      </c>
      <c r="D1" s="132" t="s">
        <v>0</v>
      </c>
      <c r="E1" s="132" t="s">
        <v>27</v>
      </c>
      <c r="F1" s="133" t="s">
        <v>28</v>
      </c>
      <c r="G1" s="132" t="s">
        <v>29</v>
      </c>
      <c r="H1" s="137" t="s">
        <v>209</v>
      </c>
    </row>
    <row r="2" spans="1:8" ht="16.5">
      <c r="A2" s="134">
        <v>45126.704780092594</v>
      </c>
      <c r="B2" s="83" t="s">
        <v>423</v>
      </c>
      <c r="C2" s="83" t="s">
        <v>424</v>
      </c>
      <c r="D2" s="83">
        <v>207000</v>
      </c>
      <c r="E2" s="83">
        <v>1</v>
      </c>
      <c r="F2" s="83">
        <f t="shared" ref="F2:F21" si="0">D2*E2</f>
        <v>207000</v>
      </c>
      <c r="G2" s="83" t="s">
        <v>385</v>
      </c>
      <c r="H2" s="91">
        <f>F2/F94</f>
        <v>0.10320748161504553</v>
      </c>
    </row>
    <row r="3" spans="1:8" ht="16.5">
      <c r="A3" s="134">
        <v>45196.728483796294</v>
      </c>
      <c r="B3" s="83" t="s">
        <v>60</v>
      </c>
      <c r="C3" s="83" t="s">
        <v>61</v>
      </c>
      <c r="D3" s="83">
        <v>69000</v>
      </c>
      <c r="E3" s="83">
        <v>2</v>
      </c>
      <c r="F3" s="83">
        <f t="shared" si="0"/>
        <v>138000</v>
      </c>
      <c r="G3" s="83" t="s">
        <v>407</v>
      </c>
      <c r="H3" s="91">
        <f>F3/F94+H2</f>
        <v>0.17201246935840922</v>
      </c>
    </row>
    <row r="4" spans="1:8" ht="16.5">
      <c r="A4" s="134">
        <v>45117.388611111113</v>
      </c>
      <c r="B4" s="83" t="s">
        <v>70</v>
      </c>
      <c r="C4" s="83" t="s">
        <v>100</v>
      </c>
      <c r="D4" s="83">
        <v>13169.5</v>
      </c>
      <c r="E4" s="83">
        <v>8</v>
      </c>
      <c r="F4" s="83">
        <f t="shared" si="0"/>
        <v>105356</v>
      </c>
      <c r="G4" s="83" t="s">
        <v>96</v>
      </c>
      <c r="H4" s="91">
        <f>F4/F94+H3</f>
        <v>0.22454158739239344</v>
      </c>
    </row>
    <row r="5" spans="1:8" ht="16.5">
      <c r="A5" s="134">
        <v>45117.388611111113</v>
      </c>
      <c r="B5" s="83" t="s">
        <v>188</v>
      </c>
      <c r="C5" s="83" t="s">
        <v>189</v>
      </c>
      <c r="D5" s="83">
        <v>24500</v>
      </c>
      <c r="E5" s="83">
        <v>4</v>
      </c>
      <c r="F5" s="83">
        <f t="shared" si="0"/>
        <v>98000</v>
      </c>
      <c r="G5" s="83" t="s">
        <v>386</v>
      </c>
      <c r="H5" s="91">
        <f>F5/F94+H4</f>
        <v>0.27340310042753579</v>
      </c>
    </row>
    <row r="6" spans="1:8" ht="16.5">
      <c r="A6" s="134">
        <v>45191.403668981482</v>
      </c>
      <c r="B6" s="83" t="s">
        <v>62</v>
      </c>
      <c r="C6" s="83" t="s">
        <v>63</v>
      </c>
      <c r="D6" s="83">
        <v>40909</v>
      </c>
      <c r="E6" s="83">
        <v>2</v>
      </c>
      <c r="F6" s="83">
        <f t="shared" si="0"/>
        <v>81818</v>
      </c>
      <c r="G6" s="83" t="s">
        <v>411</v>
      </c>
      <c r="H6" s="91">
        <f>F6/F94+H5</f>
        <v>0.31419648076946716</v>
      </c>
    </row>
    <row r="7" spans="1:8" ht="16.5">
      <c r="A7" s="134">
        <v>45286.709699074076</v>
      </c>
      <c r="B7" s="83" t="s">
        <v>183</v>
      </c>
      <c r="C7" s="83" t="s">
        <v>184</v>
      </c>
      <c r="D7" s="83">
        <v>78252</v>
      </c>
      <c r="E7" s="83">
        <v>1</v>
      </c>
      <c r="F7" s="83">
        <f t="shared" si="0"/>
        <v>78252</v>
      </c>
      <c r="G7" s="83" t="s">
        <v>190</v>
      </c>
      <c r="H7" s="91">
        <f>F7/F94+H6</f>
        <v>0.35321190034116062</v>
      </c>
    </row>
    <row r="8" spans="1:8" ht="16.5">
      <c r="A8" s="134">
        <v>45125.55809027778</v>
      </c>
      <c r="B8" s="83" t="s">
        <v>46</v>
      </c>
      <c r="C8" s="83" t="s">
        <v>47</v>
      </c>
      <c r="D8" s="83">
        <v>6800</v>
      </c>
      <c r="E8" s="83">
        <v>11</v>
      </c>
      <c r="F8" s="83">
        <f t="shared" si="0"/>
        <v>74800</v>
      </c>
      <c r="G8" s="83" t="s">
        <v>48</v>
      </c>
      <c r="H8" s="91">
        <f>F8/F94+H7</f>
        <v>0.39050619804553455</v>
      </c>
    </row>
    <row r="9" spans="1:8" ht="16.5">
      <c r="A9" s="134">
        <v>45240.592222222222</v>
      </c>
      <c r="B9" s="83" t="s">
        <v>249</v>
      </c>
      <c r="C9" s="83" t="s">
        <v>250</v>
      </c>
      <c r="D9" s="83">
        <v>63500</v>
      </c>
      <c r="E9" s="83">
        <v>1</v>
      </c>
      <c r="F9" s="83">
        <f t="shared" si="0"/>
        <v>63500</v>
      </c>
      <c r="G9" s="83" t="s">
        <v>438</v>
      </c>
      <c r="H9" s="91">
        <f>F9/F94+H8</f>
        <v>0.42216646414483594</v>
      </c>
    </row>
    <row r="10" spans="1:8" ht="16.5">
      <c r="A10" s="134">
        <v>45286.709699074076</v>
      </c>
      <c r="B10" s="83" t="s">
        <v>181</v>
      </c>
      <c r="C10" s="83" t="s">
        <v>182</v>
      </c>
      <c r="D10" s="83">
        <v>61297</v>
      </c>
      <c r="E10" s="83">
        <v>1</v>
      </c>
      <c r="F10" s="83">
        <f t="shared" si="0"/>
        <v>61297</v>
      </c>
      <c r="G10" s="83" t="s">
        <v>190</v>
      </c>
      <c r="H10" s="91">
        <f>F10/F94+H9</f>
        <v>0.45272834337458207</v>
      </c>
    </row>
    <row r="11" spans="1:8" ht="16.5">
      <c r="A11" s="134">
        <v>45264.400787037041</v>
      </c>
      <c r="B11" s="83" t="s">
        <v>99</v>
      </c>
      <c r="C11" s="83" t="s">
        <v>454</v>
      </c>
      <c r="D11" s="83">
        <v>56098</v>
      </c>
      <c r="E11" s="83">
        <v>1</v>
      </c>
      <c r="F11" s="83">
        <f t="shared" si="0"/>
        <v>56098</v>
      </c>
      <c r="G11" s="83" t="s">
        <v>455</v>
      </c>
      <c r="H11" s="91">
        <f>F11/F94+H10</f>
        <v>0.48069806947912713</v>
      </c>
    </row>
    <row r="12" spans="1:8" ht="16.5">
      <c r="A12" s="134">
        <v>45264.400787037041</v>
      </c>
      <c r="B12" s="83" t="s">
        <v>64</v>
      </c>
      <c r="C12" s="83" t="s">
        <v>65</v>
      </c>
      <c r="D12" s="83">
        <v>25600</v>
      </c>
      <c r="E12" s="83">
        <v>2</v>
      </c>
      <c r="F12" s="83">
        <f t="shared" si="0"/>
        <v>51200</v>
      </c>
      <c r="G12" s="83" t="s">
        <v>371</v>
      </c>
      <c r="H12" s="91">
        <f>F12/F94+H11</f>
        <v>0.50622571710565045</v>
      </c>
    </row>
    <row r="13" spans="1:8" ht="16.5">
      <c r="A13" s="134">
        <v>45142.719189814816</v>
      </c>
      <c r="B13" s="83" t="s">
        <v>157</v>
      </c>
      <c r="C13" s="83" t="s">
        <v>187</v>
      </c>
      <c r="D13" s="83">
        <v>4500</v>
      </c>
      <c r="E13" s="83">
        <v>11</v>
      </c>
      <c r="F13" s="83">
        <f t="shared" si="0"/>
        <v>49500</v>
      </c>
      <c r="G13" s="83" t="s">
        <v>254</v>
      </c>
      <c r="H13" s="91">
        <f>F13/F94+H12</f>
        <v>0.53090576705707437</v>
      </c>
    </row>
    <row r="14" spans="1:8" ht="16.5">
      <c r="A14" s="134">
        <v>45183.717499999999</v>
      </c>
      <c r="B14" s="83" t="s">
        <v>408</v>
      </c>
      <c r="C14" s="83" t="s">
        <v>409</v>
      </c>
      <c r="D14" s="83">
        <v>49500</v>
      </c>
      <c r="E14" s="83">
        <v>1</v>
      </c>
      <c r="F14" s="83">
        <f t="shared" si="0"/>
        <v>49500</v>
      </c>
      <c r="G14" s="83" t="s">
        <v>410</v>
      </c>
      <c r="H14" s="91">
        <f>F14/F94+H13</f>
        <v>0.55558581700849829</v>
      </c>
    </row>
    <row r="15" spans="1:8" ht="16.5">
      <c r="A15" s="134">
        <v>45286.709699074076</v>
      </c>
      <c r="B15" s="83" t="s">
        <v>179</v>
      </c>
      <c r="C15" s="83" t="s">
        <v>180</v>
      </c>
      <c r="D15" s="83">
        <v>45430</v>
      </c>
      <c r="E15" s="83">
        <v>1</v>
      </c>
      <c r="F15" s="83">
        <f t="shared" si="0"/>
        <v>45430</v>
      </c>
      <c r="G15" s="83" t="s">
        <v>190</v>
      </c>
      <c r="H15" s="91">
        <f>F15/F94+H14</f>
        <v>0.57823661840836071</v>
      </c>
    </row>
    <row r="16" spans="1:8" ht="16.5">
      <c r="A16" s="134">
        <v>45163.440451388888</v>
      </c>
      <c r="B16" s="83" t="s">
        <v>389</v>
      </c>
      <c r="C16" s="83" t="s">
        <v>390</v>
      </c>
      <c r="D16" s="83">
        <v>39600</v>
      </c>
      <c r="E16" s="83">
        <v>1</v>
      </c>
      <c r="F16" s="83">
        <f t="shared" si="0"/>
        <v>39600</v>
      </c>
      <c r="G16" s="83" t="s">
        <v>34</v>
      </c>
      <c r="H16" s="91">
        <f>F16/F94+H15</f>
        <v>0.59798065836949987</v>
      </c>
    </row>
    <row r="17" spans="1:10" ht="16.5">
      <c r="A17" s="134">
        <v>45238.401886574073</v>
      </c>
      <c r="B17" s="83" t="s">
        <v>105</v>
      </c>
      <c r="C17" s="83" t="s">
        <v>106</v>
      </c>
      <c r="D17" s="83">
        <v>17904.5</v>
      </c>
      <c r="E17" s="83">
        <v>2</v>
      </c>
      <c r="F17" s="83">
        <f t="shared" si="0"/>
        <v>35809</v>
      </c>
      <c r="G17" s="83" t="s">
        <v>48</v>
      </c>
      <c r="H17" s="91">
        <f>F17/F94+H16</f>
        <v>0.6158345555151673</v>
      </c>
    </row>
    <row r="18" spans="1:10" ht="16.5">
      <c r="A18" s="134">
        <v>45156.729004629633</v>
      </c>
      <c r="B18" s="83" t="s">
        <v>153</v>
      </c>
      <c r="C18" s="83" t="s">
        <v>154</v>
      </c>
      <c r="D18" s="83">
        <v>11000</v>
      </c>
      <c r="E18" s="83">
        <v>3</v>
      </c>
      <c r="F18" s="83">
        <f t="shared" si="0"/>
        <v>33000</v>
      </c>
      <c r="G18" s="83" t="s">
        <v>391</v>
      </c>
      <c r="H18" s="91">
        <f>F18/F94+H17</f>
        <v>0.63228792214944995</v>
      </c>
    </row>
    <row r="19" spans="1:10" ht="16.5">
      <c r="A19" s="134">
        <v>45159.699861111112</v>
      </c>
      <c r="B19" s="83" t="s">
        <v>75</v>
      </c>
      <c r="C19" s="83" t="s">
        <v>76</v>
      </c>
      <c r="D19" s="83">
        <v>2415.5500000000002</v>
      </c>
      <c r="E19" s="83">
        <v>13</v>
      </c>
      <c r="F19" s="83">
        <f t="shared" si="0"/>
        <v>31402.15</v>
      </c>
      <c r="G19" s="83" t="s">
        <v>397</v>
      </c>
      <c r="H19" s="91">
        <f>F19/F94+H18</f>
        <v>0.64794462175716927</v>
      </c>
    </row>
    <row r="20" spans="1:10" ht="16.5">
      <c r="A20" s="134">
        <v>45183.720636574071</v>
      </c>
      <c r="B20" s="83" t="s">
        <v>235</v>
      </c>
      <c r="C20" s="83" t="s">
        <v>236</v>
      </c>
      <c r="D20" s="83">
        <v>30766</v>
      </c>
      <c r="E20" s="83">
        <v>1</v>
      </c>
      <c r="F20" s="83">
        <f t="shared" si="0"/>
        <v>30766</v>
      </c>
      <c r="G20" s="83" t="s">
        <v>412</v>
      </c>
      <c r="H20" s="91">
        <f>F20/F94+H19</f>
        <v>0.66328414532899771</v>
      </c>
    </row>
    <row r="21" spans="1:10" ht="16.5">
      <c r="A21" s="134">
        <v>45156.729004629633</v>
      </c>
      <c r="B21" s="83" t="s">
        <v>40</v>
      </c>
      <c r="C21" s="83" t="s">
        <v>41</v>
      </c>
      <c r="D21" s="83">
        <v>14000</v>
      </c>
      <c r="E21" s="83">
        <v>2</v>
      </c>
      <c r="F21" s="83">
        <f t="shared" si="0"/>
        <v>28000</v>
      </c>
      <c r="G21" s="83" t="s">
        <v>391</v>
      </c>
      <c r="H21" s="91">
        <f>F21/F94+H20</f>
        <v>0.67724457762475265</v>
      </c>
    </row>
    <row r="22" spans="1:10" ht="16.5">
      <c r="A22" s="134"/>
      <c r="B22" s="83"/>
      <c r="C22" s="83" t="s">
        <v>463</v>
      </c>
      <c r="D22" s="83"/>
      <c r="E22" s="83"/>
      <c r="F22" s="83"/>
      <c r="G22" s="83"/>
      <c r="H22" s="91">
        <v>1</v>
      </c>
    </row>
    <row r="23" spans="1:10" ht="16.5">
      <c r="A23" s="135">
        <v>45210.395590277774</v>
      </c>
      <c r="B23" s="136" t="s">
        <v>425</v>
      </c>
      <c r="C23" s="136" t="s">
        <v>426</v>
      </c>
      <c r="D23" s="136">
        <v>27300</v>
      </c>
      <c r="E23" s="136">
        <v>1</v>
      </c>
      <c r="F23" s="83">
        <f t="shared" ref="F23:F54" si="1">D23*E23</f>
        <v>27300</v>
      </c>
      <c r="G23" s="136" t="s">
        <v>427</v>
      </c>
      <c r="H23" s="91" t="e">
        <f>F23/F113+H21</f>
        <v>#DIV/0!</v>
      </c>
    </row>
    <row r="24" spans="1:10" ht="16.5">
      <c r="A24" s="134">
        <v>45183.717499999999</v>
      </c>
      <c r="B24" s="83" t="s">
        <v>196</v>
      </c>
      <c r="C24" s="83" t="s">
        <v>197</v>
      </c>
      <c r="D24" s="83">
        <v>3292.4</v>
      </c>
      <c r="E24" s="83">
        <v>8</v>
      </c>
      <c r="F24" s="83">
        <f t="shared" si="1"/>
        <v>26339.200000000001</v>
      </c>
      <c r="G24" s="83" t="s">
        <v>410</v>
      </c>
      <c r="H24" s="91" t="e">
        <f t="shared" ref="H24:H68" si="2">F24/F114+H23</f>
        <v>#DIV/0!</v>
      </c>
    </row>
    <row r="25" spans="1:10" ht="16.5">
      <c r="A25" s="134">
        <v>45156.729004629633</v>
      </c>
      <c r="B25" s="83" t="s">
        <v>42</v>
      </c>
      <c r="C25" s="83" t="s">
        <v>43</v>
      </c>
      <c r="D25" s="83">
        <v>12900</v>
      </c>
      <c r="E25" s="83">
        <v>2</v>
      </c>
      <c r="F25" s="83">
        <f t="shared" si="1"/>
        <v>25800</v>
      </c>
      <c r="G25" s="83" t="s">
        <v>391</v>
      </c>
      <c r="H25" s="91" t="e">
        <f t="shared" si="2"/>
        <v>#DIV/0!</v>
      </c>
    </row>
    <row r="26" spans="1:10" ht="16.5">
      <c r="A26" s="135">
        <v>45225.383009259262</v>
      </c>
      <c r="B26" s="136" t="s">
        <v>428</v>
      </c>
      <c r="C26" s="136" t="s">
        <v>429</v>
      </c>
      <c r="D26" s="136">
        <v>24300</v>
      </c>
      <c r="E26" s="136">
        <v>1</v>
      </c>
      <c r="F26" s="83">
        <f t="shared" si="1"/>
        <v>24300</v>
      </c>
      <c r="G26" s="136" t="s">
        <v>430</v>
      </c>
      <c r="H26" s="91" t="e">
        <f t="shared" si="2"/>
        <v>#DIV/0!</v>
      </c>
    </row>
    <row r="27" spans="1:10" ht="16.5">
      <c r="A27" s="134">
        <v>45236.727858796294</v>
      </c>
      <c r="B27" s="83" t="s">
        <v>59</v>
      </c>
      <c r="C27" s="83" t="s">
        <v>241</v>
      </c>
      <c r="D27" s="83">
        <v>7859</v>
      </c>
      <c r="E27" s="83">
        <v>3</v>
      </c>
      <c r="F27" s="83">
        <f t="shared" si="1"/>
        <v>23577</v>
      </c>
      <c r="G27" s="83" t="s">
        <v>48</v>
      </c>
      <c r="H27" s="91" t="e">
        <f t="shared" si="2"/>
        <v>#DIV/0!</v>
      </c>
      <c r="J27" s="138">
        <v>647340</v>
      </c>
    </row>
    <row r="28" spans="1:10" ht="16.5">
      <c r="A28" s="134">
        <v>45240.592222222222</v>
      </c>
      <c r="B28" s="83" t="s">
        <v>439</v>
      </c>
      <c r="C28" s="83" t="s">
        <v>440</v>
      </c>
      <c r="D28" s="83">
        <v>22800</v>
      </c>
      <c r="E28" s="83">
        <v>1</v>
      </c>
      <c r="F28" s="83">
        <f t="shared" si="1"/>
        <v>22800</v>
      </c>
      <c r="G28" s="83" t="s">
        <v>441</v>
      </c>
      <c r="H28" s="91" t="e">
        <f t="shared" si="2"/>
        <v>#DIV/0!</v>
      </c>
    </row>
    <row r="29" spans="1:10" ht="16.5">
      <c r="A29" s="134">
        <v>45236.727858796294</v>
      </c>
      <c r="B29" s="83" t="s">
        <v>156</v>
      </c>
      <c r="C29" s="83" t="s">
        <v>159</v>
      </c>
      <c r="D29" s="83">
        <v>10500</v>
      </c>
      <c r="E29" s="83">
        <v>2</v>
      </c>
      <c r="F29" s="83">
        <f t="shared" si="1"/>
        <v>21000</v>
      </c>
      <c r="G29" s="83" t="s">
        <v>48</v>
      </c>
      <c r="H29" s="91" t="e">
        <f t="shared" si="2"/>
        <v>#DIV/0!</v>
      </c>
    </row>
    <row r="30" spans="1:10" ht="16.5">
      <c r="A30" s="135">
        <v>45224.434791666667</v>
      </c>
      <c r="B30" s="136" t="s">
        <v>192</v>
      </c>
      <c r="C30" s="136" t="s">
        <v>193</v>
      </c>
      <c r="D30" s="136">
        <v>19714</v>
      </c>
      <c r="E30" s="136">
        <v>1</v>
      </c>
      <c r="F30" s="83">
        <f t="shared" si="1"/>
        <v>19714</v>
      </c>
      <c r="G30" s="136" t="s">
        <v>34</v>
      </c>
      <c r="H30" s="91" t="e">
        <f t="shared" si="2"/>
        <v>#DIV/0!</v>
      </c>
    </row>
    <row r="31" spans="1:10" ht="16.5">
      <c r="A31" s="134">
        <v>45159.699062500003</v>
      </c>
      <c r="B31" s="83" t="s">
        <v>111</v>
      </c>
      <c r="C31" s="83" t="s">
        <v>112</v>
      </c>
      <c r="D31" s="83">
        <v>943.25</v>
      </c>
      <c r="E31" s="83">
        <v>20</v>
      </c>
      <c r="F31" s="83">
        <f t="shared" si="1"/>
        <v>18865</v>
      </c>
      <c r="G31" s="83" t="s">
        <v>395</v>
      </c>
      <c r="H31" s="91" t="e">
        <f t="shared" si="2"/>
        <v>#DIV/0!</v>
      </c>
    </row>
    <row r="32" spans="1:10" ht="16.5">
      <c r="A32" s="134">
        <v>45163.440451388888</v>
      </c>
      <c r="B32" s="83" t="s">
        <v>136</v>
      </c>
      <c r="C32" s="83" t="s">
        <v>137</v>
      </c>
      <c r="D32" s="83">
        <v>18125</v>
      </c>
      <c r="E32" s="83">
        <v>1</v>
      </c>
      <c r="F32" s="83">
        <f t="shared" si="1"/>
        <v>18125</v>
      </c>
      <c r="G32" s="83" t="s">
        <v>234</v>
      </c>
      <c r="H32" s="91" t="e">
        <f t="shared" si="2"/>
        <v>#DIV/0!</v>
      </c>
    </row>
    <row r="33" spans="1:8" ht="16.5">
      <c r="A33" s="134">
        <v>45142.666944444441</v>
      </c>
      <c r="B33" s="83" t="s">
        <v>169</v>
      </c>
      <c r="C33" s="83" t="s">
        <v>170</v>
      </c>
      <c r="D33" s="83">
        <v>57</v>
      </c>
      <c r="E33" s="83">
        <v>300</v>
      </c>
      <c r="F33" s="83">
        <f t="shared" si="1"/>
        <v>17100</v>
      </c>
      <c r="G33" s="83" t="s">
        <v>149</v>
      </c>
      <c r="H33" s="91" t="e">
        <f t="shared" si="2"/>
        <v>#DIV/0!</v>
      </c>
    </row>
    <row r="34" spans="1:8" ht="16.5">
      <c r="A34" s="134">
        <v>45110.731817129628</v>
      </c>
      <c r="B34" s="83" t="s">
        <v>158</v>
      </c>
      <c r="C34" s="83" t="s">
        <v>160</v>
      </c>
      <c r="D34" s="83">
        <v>1400</v>
      </c>
      <c r="E34" s="83">
        <v>12</v>
      </c>
      <c r="F34" s="83">
        <f t="shared" si="1"/>
        <v>16800</v>
      </c>
      <c r="G34" s="83" t="s">
        <v>254</v>
      </c>
      <c r="H34" s="91" t="e">
        <f t="shared" si="2"/>
        <v>#DIV/0!</v>
      </c>
    </row>
    <row r="35" spans="1:8" ht="16.5">
      <c r="A35" s="134">
        <v>45260.38417824074</v>
      </c>
      <c r="B35" s="83" t="s">
        <v>205</v>
      </c>
      <c r="C35" s="83" t="s">
        <v>206</v>
      </c>
      <c r="D35" s="83">
        <v>8100</v>
      </c>
      <c r="E35" s="83">
        <v>2</v>
      </c>
      <c r="F35" s="83">
        <f t="shared" si="1"/>
        <v>16200</v>
      </c>
      <c r="G35" s="83" t="s">
        <v>34</v>
      </c>
      <c r="H35" s="91" t="e">
        <f t="shared" si="2"/>
        <v>#DIV/0!</v>
      </c>
    </row>
    <row r="36" spans="1:8" ht="16.5">
      <c r="A36" s="134">
        <v>45163.440451388888</v>
      </c>
      <c r="B36" s="83" t="s">
        <v>171</v>
      </c>
      <c r="C36" s="83" t="s">
        <v>172</v>
      </c>
      <c r="D36" s="83">
        <v>80.75</v>
      </c>
      <c r="E36" s="83">
        <v>200</v>
      </c>
      <c r="F36" s="83">
        <f t="shared" si="1"/>
        <v>16150</v>
      </c>
      <c r="G36" s="83" t="s">
        <v>34</v>
      </c>
      <c r="H36" s="91" t="e">
        <f t="shared" si="2"/>
        <v>#DIV/0!</v>
      </c>
    </row>
    <row r="37" spans="1:8" ht="16.5">
      <c r="A37" s="134">
        <v>45152.553333333337</v>
      </c>
      <c r="B37" s="83" t="s">
        <v>239</v>
      </c>
      <c r="C37" s="83" t="s">
        <v>240</v>
      </c>
      <c r="D37" s="83">
        <v>15660</v>
      </c>
      <c r="E37" s="83">
        <v>1</v>
      </c>
      <c r="F37" s="83">
        <f t="shared" si="1"/>
        <v>15660</v>
      </c>
      <c r="G37" s="83" t="s">
        <v>392</v>
      </c>
      <c r="H37" s="91" t="e">
        <f t="shared" si="2"/>
        <v>#DIV/0!</v>
      </c>
    </row>
    <row r="38" spans="1:8" ht="16.5">
      <c r="A38" s="134">
        <v>45281.386342592596</v>
      </c>
      <c r="B38" s="83" t="s">
        <v>162</v>
      </c>
      <c r="C38" s="83" t="s">
        <v>178</v>
      </c>
      <c r="D38" s="83">
        <v>14750</v>
      </c>
      <c r="E38" s="83">
        <v>1</v>
      </c>
      <c r="F38" s="83">
        <f t="shared" si="1"/>
        <v>14750</v>
      </c>
      <c r="G38" s="83" t="s">
        <v>462</v>
      </c>
      <c r="H38" s="91" t="e">
        <f t="shared" si="2"/>
        <v>#DIV/0!</v>
      </c>
    </row>
    <row r="39" spans="1:8" ht="16.5">
      <c r="A39" s="134">
        <v>45281.386342592596</v>
      </c>
      <c r="B39" s="83" t="s">
        <v>132</v>
      </c>
      <c r="C39" s="83" t="s">
        <v>133</v>
      </c>
      <c r="D39" s="83">
        <v>14750</v>
      </c>
      <c r="E39" s="83">
        <v>1</v>
      </c>
      <c r="F39" s="83">
        <f t="shared" si="1"/>
        <v>14750</v>
      </c>
      <c r="G39" s="83" t="s">
        <v>462</v>
      </c>
      <c r="H39" s="91" t="e">
        <f t="shared" si="2"/>
        <v>#DIV/0!</v>
      </c>
    </row>
    <row r="40" spans="1:8" ht="16.5">
      <c r="A40" s="134">
        <v>45181.581018518518</v>
      </c>
      <c r="B40" s="83" t="s">
        <v>68</v>
      </c>
      <c r="C40" s="83" t="s">
        <v>69</v>
      </c>
      <c r="D40" s="83">
        <v>290</v>
      </c>
      <c r="E40" s="83">
        <v>50</v>
      </c>
      <c r="F40" s="83">
        <f t="shared" si="1"/>
        <v>14500</v>
      </c>
      <c r="G40" s="83" t="s">
        <v>149</v>
      </c>
      <c r="H40" s="91" t="e">
        <f t="shared" si="2"/>
        <v>#DIV/0!</v>
      </c>
    </row>
    <row r="41" spans="1:8" ht="16.5">
      <c r="A41" s="134">
        <v>45176.413506944446</v>
      </c>
      <c r="B41" s="83" t="s">
        <v>284</v>
      </c>
      <c r="C41" s="83" t="s">
        <v>285</v>
      </c>
      <c r="D41" s="83">
        <v>1394.8</v>
      </c>
      <c r="E41" s="83">
        <v>10</v>
      </c>
      <c r="F41" s="83">
        <f t="shared" si="1"/>
        <v>13948</v>
      </c>
      <c r="G41" s="83" t="s">
        <v>166</v>
      </c>
      <c r="H41" s="91" t="e">
        <f t="shared" si="2"/>
        <v>#DIV/0!</v>
      </c>
    </row>
    <row r="42" spans="1:8" ht="16.5">
      <c r="A42" s="134">
        <v>45156.729571759257</v>
      </c>
      <c r="B42" s="83" t="s">
        <v>49</v>
      </c>
      <c r="C42" s="83" t="s">
        <v>67</v>
      </c>
      <c r="D42" s="83">
        <v>17</v>
      </c>
      <c r="E42" s="83">
        <v>800</v>
      </c>
      <c r="F42" s="83">
        <f t="shared" si="1"/>
        <v>13600</v>
      </c>
      <c r="G42" s="83" t="s">
        <v>396</v>
      </c>
      <c r="H42" s="91" t="e">
        <f t="shared" si="2"/>
        <v>#DIV/0!</v>
      </c>
    </row>
    <row r="43" spans="1:8" ht="16.5">
      <c r="A43" s="134">
        <v>45126.704780092594</v>
      </c>
      <c r="B43" s="83" t="s">
        <v>82</v>
      </c>
      <c r="C43" s="83" t="s">
        <v>83</v>
      </c>
      <c r="D43" s="83">
        <v>130</v>
      </c>
      <c r="E43" s="83">
        <v>100</v>
      </c>
      <c r="F43" s="83">
        <f t="shared" si="1"/>
        <v>13000</v>
      </c>
      <c r="G43" s="83" t="s">
        <v>34</v>
      </c>
      <c r="H43" s="91" t="e">
        <f t="shared" si="2"/>
        <v>#DIV/0!</v>
      </c>
    </row>
    <row r="44" spans="1:8" ht="16.5">
      <c r="A44" s="134">
        <v>45126.700115740743</v>
      </c>
      <c r="B44" s="83" t="s">
        <v>84</v>
      </c>
      <c r="C44" s="83" t="s">
        <v>85</v>
      </c>
      <c r="D44" s="83">
        <v>172</v>
      </c>
      <c r="E44" s="83">
        <v>75</v>
      </c>
      <c r="F44" s="83">
        <f t="shared" si="1"/>
        <v>12900</v>
      </c>
      <c r="G44" s="83" t="s">
        <v>34</v>
      </c>
      <c r="H44" s="91" t="e">
        <f t="shared" si="2"/>
        <v>#DIV/0!</v>
      </c>
    </row>
    <row r="45" spans="1:8" ht="16.5">
      <c r="A45" s="134">
        <v>45126.704780092594</v>
      </c>
      <c r="B45" s="83" t="s">
        <v>50</v>
      </c>
      <c r="C45" s="83" t="s">
        <v>51</v>
      </c>
      <c r="D45" s="83">
        <v>51</v>
      </c>
      <c r="E45" s="83">
        <v>250</v>
      </c>
      <c r="F45" s="83">
        <f t="shared" si="1"/>
        <v>12750</v>
      </c>
      <c r="G45" s="83" t="s">
        <v>34</v>
      </c>
      <c r="H45" s="91" t="e">
        <f t="shared" si="2"/>
        <v>#DIV/0!</v>
      </c>
    </row>
    <row r="46" spans="1:8" ht="16.5">
      <c r="A46" s="134">
        <v>45156.729004629633</v>
      </c>
      <c r="B46" s="83" t="s">
        <v>71</v>
      </c>
      <c r="C46" s="83" t="s">
        <v>72</v>
      </c>
      <c r="D46" s="83">
        <v>2500</v>
      </c>
      <c r="E46" s="83">
        <v>5</v>
      </c>
      <c r="F46" s="83">
        <f t="shared" si="1"/>
        <v>12500</v>
      </c>
      <c r="G46" s="83" t="s">
        <v>391</v>
      </c>
      <c r="H46" s="91" t="e">
        <f t="shared" si="2"/>
        <v>#DIV/0!</v>
      </c>
    </row>
    <row r="47" spans="1:8" ht="16.5">
      <c r="A47" s="134">
        <v>45259.394618055558</v>
      </c>
      <c r="B47" s="83" t="s">
        <v>442</v>
      </c>
      <c r="C47" s="83" t="s">
        <v>443</v>
      </c>
      <c r="D47" s="83">
        <v>4140</v>
      </c>
      <c r="E47" s="83">
        <v>3</v>
      </c>
      <c r="F47" s="83">
        <f t="shared" si="1"/>
        <v>12420</v>
      </c>
      <c r="G47" s="83" t="s">
        <v>444</v>
      </c>
      <c r="H47" s="91" t="e">
        <f t="shared" si="2"/>
        <v>#DIV/0!</v>
      </c>
    </row>
    <row r="48" spans="1:8" ht="16.5">
      <c r="A48" s="134">
        <v>45142.719189814816</v>
      </c>
      <c r="B48" s="83" t="s">
        <v>242</v>
      </c>
      <c r="C48" s="83" t="s">
        <v>243</v>
      </c>
      <c r="D48" s="83">
        <v>4096</v>
      </c>
      <c r="E48" s="83">
        <v>3</v>
      </c>
      <c r="F48" s="83">
        <f t="shared" si="1"/>
        <v>12288</v>
      </c>
      <c r="G48" s="83" t="s">
        <v>48</v>
      </c>
      <c r="H48" s="91" t="e">
        <f t="shared" si="2"/>
        <v>#DIV/0!</v>
      </c>
    </row>
    <row r="49" spans="1:10" ht="16.5">
      <c r="A49" s="134">
        <v>45259.394618055558</v>
      </c>
      <c r="B49" s="83" t="s">
        <v>445</v>
      </c>
      <c r="C49" s="83" t="s">
        <v>446</v>
      </c>
      <c r="D49" s="83">
        <v>3960</v>
      </c>
      <c r="E49" s="83">
        <v>3</v>
      </c>
      <c r="F49" s="83">
        <f t="shared" si="1"/>
        <v>11880</v>
      </c>
      <c r="G49" s="83" t="s">
        <v>444</v>
      </c>
      <c r="H49" s="91" t="e">
        <f t="shared" si="2"/>
        <v>#DIV/0!</v>
      </c>
    </row>
    <row r="50" spans="1:10" ht="16.5">
      <c r="A50" s="134">
        <v>45240.592222222222</v>
      </c>
      <c r="B50" s="83" t="s">
        <v>447</v>
      </c>
      <c r="C50" s="83" t="s">
        <v>448</v>
      </c>
      <c r="D50" s="83">
        <v>3800</v>
      </c>
      <c r="E50" s="83">
        <v>3</v>
      </c>
      <c r="F50" s="83">
        <f t="shared" si="1"/>
        <v>11400</v>
      </c>
      <c r="G50" s="83" t="s">
        <v>449</v>
      </c>
      <c r="H50" s="91" t="e">
        <f t="shared" si="2"/>
        <v>#DIV/0!</v>
      </c>
    </row>
    <row r="51" spans="1:10" ht="16.5">
      <c r="A51" s="134">
        <v>45163.440451388888</v>
      </c>
      <c r="B51" s="83" t="s">
        <v>393</v>
      </c>
      <c r="C51" s="83" t="s">
        <v>394</v>
      </c>
      <c r="D51" s="83">
        <v>10608</v>
      </c>
      <c r="E51" s="83">
        <v>1</v>
      </c>
      <c r="F51" s="83">
        <f t="shared" si="1"/>
        <v>10608</v>
      </c>
      <c r="G51" s="83" t="s">
        <v>34</v>
      </c>
      <c r="H51" s="91" t="e">
        <f t="shared" si="2"/>
        <v>#DIV/0!</v>
      </c>
    </row>
    <row r="52" spans="1:10" ht="16.5">
      <c r="A52" s="134">
        <v>45183.720636574071</v>
      </c>
      <c r="B52" s="83" t="s">
        <v>55</v>
      </c>
      <c r="C52" s="83" t="s">
        <v>56</v>
      </c>
      <c r="D52" s="83">
        <v>80</v>
      </c>
      <c r="E52" s="83">
        <v>130</v>
      </c>
      <c r="F52" s="83">
        <f t="shared" si="1"/>
        <v>10400</v>
      </c>
      <c r="G52" s="83" t="s">
        <v>34</v>
      </c>
      <c r="H52" s="91" t="e">
        <f t="shared" si="2"/>
        <v>#DIV/0!</v>
      </c>
    </row>
    <row r="53" spans="1:10" ht="16.5">
      <c r="A53" s="134">
        <v>45117.388611111113</v>
      </c>
      <c r="B53" s="83" t="s">
        <v>246</v>
      </c>
      <c r="C53" s="83" t="s">
        <v>247</v>
      </c>
      <c r="D53" s="83">
        <v>3250</v>
      </c>
      <c r="E53" s="83">
        <v>3</v>
      </c>
      <c r="F53" s="83">
        <f t="shared" si="1"/>
        <v>9750</v>
      </c>
      <c r="G53" s="83" t="s">
        <v>386</v>
      </c>
      <c r="H53" s="91" t="e">
        <f t="shared" si="2"/>
        <v>#DIV/0!</v>
      </c>
    </row>
    <row r="54" spans="1:10" ht="16.5">
      <c r="A54" s="135">
        <v>45224.434791666667</v>
      </c>
      <c r="B54" s="136" t="s">
        <v>431</v>
      </c>
      <c r="C54" s="136" t="s">
        <v>432</v>
      </c>
      <c r="D54" s="136">
        <v>4400</v>
      </c>
      <c r="E54" s="136">
        <v>2</v>
      </c>
      <c r="F54" s="83">
        <f t="shared" si="1"/>
        <v>8800</v>
      </c>
      <c r="G54" s="136" t="s">
        <v>34</v>
      </c>
      <c r="H54" s="91" t="e">
        <f t="shared" si="2"/>
        <v>#DIV/0!</v>
      </c>
    </row>
    <row r="55" spans="1:10" ht="16.5">
      <c r="A55" s="135">
        <v>45224.434791666667</v>
      </c>
      <c r="B55" s="136" t="s">
        <v>38</v>
      </c>
      <c r="C55" s="136" t="s">
        <v>39</v>
      </c>
      <c r="D55" s="136">
        <v>8550</v>
      </c>
      <c r="E55" s="136">
        <v>1</v>
      </c>
      <c r="F55" s="83">
        <f t="shared" ref="F55:F86" si="3">D55*E55</f>
        <v>8550</v>
      </c>
      <c r="G55" s="136" t="s">
        <v>34</v>
      </c>
      <c r="H55" s="91" t="e">
        <f t="shared" si="2"/>
        <v>#DIV/0!</v>
      </c>
    </row>
    <row r="56" spans="1:10" ht="16.5">
      <c r="A56" s="134">
        <v>45126.704780092594</v>
      </c>
      <c r="B56" s="83" t="s">
        <v>92</v>
      </c>
      <c r="C56" s="83" t="s">
        <v>93</v>
      </c>
      <c r="D56" s="83">
        <v>140</v>
      </c>
      <c r="E56" s="83">
        <v>60</v>
      </c>
      <c r="F56" s="83">
        <f t="shared" si="3"/>
        <v>8400</v>
      </c>
      <c r="G56" s="83" t="s">
        <v>34</v>
      </c>
      <c r="H56" s="91" t="e">
        <f t="shared" si="2"/>
        <v>#DIV/0!</v>
      </c>
    </row>
    <row r="57" spans="1:10" ht="16.5">
      <c r="A57" s="134">
        <v>45177.432511574072</v>
      </c>
      <c r="B57" s="83" t="s">
        <v>413</v>
      </c>
      <c r="C57" s="83" t="s">
        <v>414</v>
      </c>
      <c r="D57" s="83">
        <v>7410</v>
      </c>
      <c r="E57" s="83">
        <v>1</v>
      </c>
      <c r="F57" s="83">
        <f t="shared" si="3"/>
        <v>7410</v>
      </c>
      <c r="G57" s="83" t="s">
        <v>415</v>
      </c>
      <c r="H57" s="91" t="e">
        <f t="shared" si="2"/>
        <v>#DIV/0!</v>
      </c>
    </row>
    <row r="58" spans="1:10" ht="16.5">
      <c r="A58" s="134">
        <v>45260.383518518516</v>
      </c>
      <c r="B58" s="83" t="s">
        <v>225</v>
      </c>
      <c r="C58" s="83" t="s">
        <v>226</v>
      </c>
      <c r="D58" s="83">
        <v>7163</v>
      </c>
      <c r="E58" s="83">
        <v>1</v>
      </c>
      <c r="F58" s="83">
        <f t="shared" si="3"/>
        <v>7163</v>
      </c>
      <c r="G58" s="83" t="s">
        <v>450</v>
      </c>
      <c r="H58" s="91" t="e">
        <f t="shared" si="2"/>
        <v>#DIV/0!</v>
      </c>
    </row>
    <row r="59" spans="1:10" ht="16.5">
      <c r="A59" s="134">
        <v>45142.666944444441</v>
      </c>
      <c r="B59" s="83" t="s">
        <v>176</v>
      </c>
      <c r="C59" s="83" t="s">
        <v>177</v>
      </c>
      <c r="D59" s="83">
        <v>2350</v>
      </c>
      <c r="E59" s="83">
        <v>3</v>
      </c>
      <c r="F59" s="83">
        <f t="shared" si="3"/>
        <v>7050</v>
      </c>
      <c r="G59" s="83" t="s">
        <v>102</v>
      </c>
      <c r="H59" s="91" t="e">
        <f t="shared" si="2"/>
        <v>#DIV/0!</v>
      </c>
    </row>
    <row r="60" spans="1:10" ht="16.5">
      <c r="A60" s="135">
        <v>45224.434791666667</v>
      </c>
      <c r="B60" s="136" t="s">
        <v>57</v>
      </c>
      <c r="C60" s="136" t="s">
        <v>58</v>
      </c>
      <c r="D60" s="136">
        <v>6540</v>
      </c>
      <c r="E60" s="136">
        <v>1</v>
      </c>
      <c r="F60" s="83">
        <f t="shared" si="3"/>
        <v>6540</v>
      </c>
      <c r="G60" s="136" t="s">
        <v>34</v>
      </c>
      <c r="H60" s="91" t="e">
        <f t="shared" si="2"/>
        <v>#DIV/0!</v>
      </c>
      <c r="J60" s="138">
        <f>SUM(F60:F60)/20</f>
        <v>327</v>
      </c>
    </row>
    <row r="61" spans="1:10" ht="16.5">
      <c r="A61" s="135">
        <v>45224.434791666667</v>
      </c>
      <c r="B61" s="136" t="s">
        <v>107</v>
      </c>
      <c r="C61" s="136" t="s">
        <v>108</v>
      </c>
      <c r="D61" s="136">
        <v>6200</v>
      </c>
      <c r="E61" s="136">
        <v>1</v>
      </c>
      <c r="F61" s="83">
        <f t="shared" si="3"/>
        <v>6200</v>
      </c>
      <c r="G61" s="136" t="s">
        <v>34</v>
      </c>
      <c r="H61" s="91" t="e">
        <f t="shared" si="2"/>
        <v>#DIV/0!</v>
      </c>
    </row>
    <row r="62" spans="1:10" ht="16.5">
      <c r="A62" s="134">
        <v>45126.704780092594</v>
      </c>
      <c r="B62" s="83" t="s">
        <v>53</v>
      </c>
      <c r="C62" s="83" t="s">
        <v>101</v>
      </c>
      <c r="D62" s="83">
        <v>153</v>
      </c>
      <c r="E62" s="83">
        <v>40</v>
      </c>
      <c r="F62" s="83">
        <f t="shared" si="3"/>
        <v>6120</v>
      </c>
      <c r="G62" s="83" t="s">
        <v>34</v>
      </c>
      <c r="H62" s="91" t="e">
        <f t="shared" si="2"/>
        <v>#DIV/0!</v>
      </c>
    </row>
    <row r="63" spans="1:10" ht="16.5">
      <c r="A63" s="134">
        <v>45273.648078703707</v>
      </c>
      <c r="B63" s="83" t="s">
        <v>201</v>
      </c>
      <c r="C63" s="83" t="s">
        <v>202</v>
      </c>
      <c r="D63" s="83">
        <v>3041</v>
      </c>
      <c r="E63" s="83">
        <v>2</v>
      </c>
      <c r="F63" s="83">
        <f t="shared" si="3"/>
        <v>6082</v>
      </c>
      <c r="G63" s="83" t="s">
        <v>461</v>
      </c>
      <c r="H63" s="91" t="e">
        <f t="shared" si="2"/>
        <v>#DIV/0!</v>
      </c>
    </row>
    <row r="64" spans="1:10" ht="16.5">
      <c r="A64" s="134">
        <v>45177.432511574072</v>
      </c>
      <c r="B64" s="83" t="s">
        <v>416</v>
      </c>
      <c r="C64" s="83" t="s">
        <v>417</v>
      </c>
      <c r="D64" s="83">
        <v>5605</v>
      </c>
      <c r="E64" s="83">
        <v>1</v>
      </c>
      <c r="F64" s="83">
        <f t="shared" si="3"/>
        <v>5605</v>
      </c>
      <c r="G64" s="83" t="s">
        <v>415</v>
      </c>
      <c r="H64" s="91" t="e">
        <f t="shared" si="2"/>
        <v>#DIV/0!</v>
      </c>
    </row>
    <row r="65" spans="1:10" ht="16.5">
      <c r="A65" s="135">
        <v>45224.434791666667</v>
      </c>
      <c r="B65" s="136" t="s">
        <v>45</v>
      </c>
      <c r="C65" s="136" t="s">
        <v>191</v>
      </c>
      <c r="D65" s="136">
        <v>2400</v>
      </c>
      <c r="E65" s="136">
        <v>2</v>
      </c>
      <c r="F65" s="83">
        <f t="shared" si="3"/>
        <v>4800</v>
      </c>
      <c r="G65" s="136" t="s">
        <v>34</v>
      </c>
      <c r="H65" s="91" t="e">
        <f t="shared" si="2"/>
        <v>#DIV/0!</v>
      </c>
    </row>
    <row r="66" spans="1:10" ht="16.5">
      <c r="A66" s="134">
        <v>45163.443148148152</v>
      </c>
      <c r="B66" s="83" t="s">
        <v>341</v>
      </c>
      <c r="C66" s="83" t="s">
        <v>342</v>
      </c>
      <c r="D66" s="83">
        <v>4500</v>
      </c>
      <c r="E66" s="83">
        <v>1</v>
      </c>
      <c r="F66" s="83">
        <f t="shared" si="3"/>
        <v>4500</v>
      </c>
      <c r="G66" s="83" t="s">
        <v>343</v>
      </c>
      <c r="H66" s="91" t="e">
        <f t="shared" si="2"/>
        <v>#DIV/0!</v>
      </c>
    </row>
    <row r="67" spans="1:10" ht="16.5">
      <c r="A67" s="135">
        <v>45226.726099537038</v>
      </c>
      <c r="B67" s="136" t="s">
        <v>433</v>
      </c>
      <c r="C67" s="136" t="s">
        <v>434</v>
      </c>
      <c r="D67" s="136">
        <v>2050</v>
      </c>
      <c r="E67" s="136">
        <v>2</v>
      </c>
      <c r="F67" s="83">
        <f t="shared" si="3"/>
        <v>4100</v>
      </c>
      <c r="G67" s="136" t="s">
        <v>435</v>
      </c>
      <c r="H67" s="91" t="e">
        <f t="shared" si="2"/>
        <v>#DIV/0!</v>
      </c>
    </row>
    <row r="68" spans="1:10" ht="16.5">
      <c r="A68" s="134">
        <v>45159.699062500003</v>
      </c>
      <c r="B68" s="83" t="s">
        <v>173</v>
      </c>
      <c r="C68" s="83" t="s">
        <v>174</v>
      </c>
      <c r="D68" s="83">
        <v>196.25</v>
      </c>
      <c r="E68" s="83">
        <v>20</v>
      </c>
      <c r="F68" s="83">
        <f t="shared" si="3"/>
        <v>3925</v>
      </c>
      <c r="G68" s="83" t="s">
        <v>398</v>
      </c>
      <c r="H68" s="91" t="e">
        <f t="shared" si="2"/>
        <v>#DIV/0!</v>
      </c>
    </row>
    <row r="69" spans="1:10" ht="16.5">
      <c r="A69" s="134">
        <v>45272.72861111111</v>
      </c>
      <c r="B69" s="83" t="s">
        <v>459</v>
      </c>
      <c r="C69" s="83" t="s">
        <v>460</v>
      </c>
      <c r="D69" s="83">
        <v>3840</v>
      </c>
      <c r="E69" s="83">
        <v>1</v>
      </c>
      <c r="F69" s="83">
        <f t="shared" si="3"/>
        <v>3840</v>
      </c>
      <c r="G69" s="83" t="s">
        <v>458</v>
      </c>
      <c r="H69" s="91" t="e">
        <f t="shared" ref="H69:H93" si="4">F69/F159+H68</f>
        <v>#DIV/0!</v>
      </c>
    </row>
    <row r="70" spans="1:10" ht="16.5">
      <c r="A70" s="134">
        <v>45177.432511574072</v>
      </c>
      <c r="B70" s="83" t="s">
        <v>418</v>
      </c>
      <c r="C70" s="83" t="s">
        <v>419</v>
      </c>
      <c r="D70" s="83">
        <v>3515</v>
      </c>
      <c r="E70" s="83">
        <v>1</v>
      </c>
      <c r="F70" s="83">
        <f t="shared" si="3"/>
        <v>3515</v>
      </c>
      <c r="G70" s="83" t="s">
        <v>415</v>
      </c>
      <c r="H70" s="91" t="e">
        <f t="shared" si="4"/>
        <v>#DIV/0!</v>
      </c>
    </row>
    <row r="71" spans="1:10" ht="16.5">
      <c r="A71" s="134">
        <v>45177.432511574072</v>
      </c>
      <c r="B71" s="83" t="s">
        <v>420</v>
      </c>
      <c r="C71" s="83" t="s">
        <v>421</v>
      </c>
      <c r="D71" s="83">
        <v>3515</v>
      </c>
      <c r="E71" s="83">
        <v>1</v>
      </c>
      <c r="F71" s="83">
        <f t="shared" si="3"/>
        <v>3515</v>
      </c>
      <c r="G71" s="83" t="s">
        <v>415</v>
      </c>
      <c r="H71" s="91" t="e">
        <f t="shared" si="4"/>
        <v>#DIV/0!</v>
      </c>
    </row>
    <row r="72" spans="1:10" ht="16.5">
      <c r="A72" s="134">
        <v>45118.400520833333</v>
      </c>
      <c r="B72" s="83" t="s">
        <v>218</v>
      </c>
      <c r="C72" s="83" t="s">
        <v>219</v>
      </c>
      <c r="D72" s="83">
        <v>670</v>
      </c>
      <c r="E72" s="83">
        <v>5</v>
      </c>
      <c r="F72" s="83">
        <f t="shared" si="3"/>
        <v>3350</v>
      </c>
      <c r="G72" s="83" t="s">
        <v>387</v>
      </c>
      <c r="H72" s="91" t="e">
        <f t="shared" si="4"/>
        <v>#DIV/0!</v>
      </c>
    </row>
    <row r="73" spans="1:10" ht="16.5">
      <c r="A73" s="134">
        <v>45189.391134259262</v>
      </c>
      <c r="B73" s="83" t="s">
        <v>194</v>
      </c>
      <c r="C73" s="83" t="s">
        <v>195</v>
      </c>
      <c r="D73" s="83">
        <v>2970</v>
      </c>
      <c r="E73" s="83">
        <v>1</v>
      </c>
      <c r="F73" s="83">
        <f t="shared" si="3"/>
        <v>2970</v>
      </c>
      <c r="G73" s="83" t="s">
        <v>149</v>
      </c>
      <c r="H73" s="91" t="e">
        <f t="shared" si="4"/>
        <v>#DIV/0!</v>
      </c>
    </row>
    <row r="74" spans="1:10" ht="16.5">
      <c r="A74" s="134">
        <v>45142.666944444441</v>
      </c>
      <c r="B74" s="83" t="s">
        <v>198</v>
      </c>
      <c r="C74" s="83" t="s">
        <v>199</v>
      </c>
      <c r="D74" s="83">
        <v>600</v>
      </c>
      <c r="E74" s="83">
        <v>4</v>
      </c>
      <c r="F74" s="83">
        <f t="shared" si="3"/>
        <v>2400</v>
      </c>
      <c r="G74" s="83" t="s">
        <v>399</v>
      </c>
      <c r="H74" s="91" t="e">
        <f t="shared" si="4"/>
        <v>#DIV/0!</v>
      </c>
    </row>
    <row r="75" spans="1:10" ht="16.5">
      <c r="A75" s="134">
        <v>45272.72861111111</v>
      </c>
      <c r="B75" s="83" t="s">
        <v>456</v>
      </c>
      <c r="C75" s="83" t="s">
        <v>457</v>
      </c>
      <c r="D75" s="83">
        <v>2290</v>
      </c>
      <c r="E75" s="83">
        <v>1</v>
      </c>
      <c r="F75" s="83">
        <f t="shared" si="3"/>
        <v>2290</v>
      </c>
      <c r="G75" s="83" t="s">
        <v>458</v>
      </c>
      <c r="H75" s="91" t="e">
        <f t="shared" si="4"/>
        <v>#DIV/0!</v>
      </c>
    </row>
    <row r="76" spans="1:10" ht="16.5">
      <c r="A76" s="135">
        <v>45205.709722222222</v>
      </c>
      <c r="B76" s="136" t="s">
        <v>77</v>
      </c>
      <c r="C76" s="136" t="s">
        <v>78</v>
      </c>
      <c r="D76" s="136">
        <v>140</v>
      </c>
      <c r="E76" s="136">
        <v>15</v>
      </c>
      <c r="F76" s="83">
        <f t="shared" si="3"/>
        <v>2100</v>
      </c>
      <c r="G76" s="136" t="s">
        <v>96</v>
      </c>
      <c r="H76" s="91" t="e">
        <f t="shared" si="4"/>
        <v>#DIV/0!</v>
      </c>
    </row>
    <row r="77" spans="1:10" ht="16.5">
      <c r="A77" s="134">
        <v>45126.704780092594</v>
      </c>
      <c r="B77" s="83" t="s">
        <v>52</v>
      </c>
      <c r="C77" s="83" t="s">
        <v>81</v>
      </c>
      <c r="D77" s="83">
        <v>4</v>
      </c>
      <c r="E77" s="83">
        <v>500</v>
      </c>
      <c r="F77" s="83">
        <f t="shared" si="3"/>
        <v>2000</v>
      </c>
      <c r="G77" s="83" t="s">
        <v>34</v>
      </c>
      <c r="H77" s="91" t="e">
        <f t="shared" si="4"/>
        <v>#DIV/0!</v>
      </c>
    </row>
    <row r="78" spans="1:10" ht="16.5">
      <c r="A78" s="134">
        <v>45260.383518518516</v>
      </c>
      <c r="B78" s="83" t="s">
        <v>167</v>
      </c>
      <c r="C78" s="83" t="s">
        <v>168</v>
      </c>
      <c r="D78" s="83">
        <v>82.65</v>
      </c>
      <c r="E78" s="83">
        <v>20</v>
      </c>
      <c r="F78" s="83">
        <f t="shared" si="3"/>
        <v>1653</v>
      </c>
      <c r="G78" s="83" t="s">
        <v>34</v>
      </c>
      <c r="H78" s="91" t="e">
        <f t="shared" si="4"/>
        <v>#DIV/0!</v>
      </c>
    </row>
    <row r="79" spans="1:10" ht="16.5">
      <c r="A79" s="134">
        <v>45240.593217592592</v>
      </c>
      <c r="B79" s="83" t="s">
        <v>211</v>
      </c>
      <c r="C79" s="83" t="s">
        <v>212</v>
      </c>
      <c r="D79" s="83">
        <v>300</v>
      </c>
      <c r="E79" s="83">
        <v>5</v>
      </c>
      <c r="F79" s="83">
        <f t="shared" si="3"/>
        <v>1500</v>
      </c>
      <c r="G79" s="83" t="s">
        <v>451</v>
      </c>
      <c r="H79" s="91" t="e">
        <f t="shared" si="4"/>
        <v>#DIV/0!</v>
      </c>
      <c r="J79" s="138">
        <f>SUM(F79:F79)/13</f>
        <v>115.38461538461539</v>
      </c>
    </row>
    <row r="80" spans="1:10" ht="16.5">
      <c r="A80" s="134">
        <v>45259.394618055558</v>
      </c>
      <c r="B80" s="83" t="s">
        <v>452</v>
      </c>
      <c r="C80" s="83" t="s">
        <v>453</v>
      </c>
      <c r="D80" s="83">
        <v>1440</v>
      </c>
      <c r="E80" s="83">
        <v>1</v>
      </c>
      <c r="F80" s="83">
        <f t="shared" si="3"/>
        <v>1440</v>
      </c>
      <c r="G80" s="83" t="s">
        <v>444</v>
      </c>
      <c r="H80" s="91" t="e">
        <f t="shared" si="4"/>
        <v>#DIV/0!</v>
      </c>
    </row>
    <row r="81" spans="1:10" ht="16.5">
      <c r="A81" s="134">
        <v>45260.38417824074</v>
      </c>
      <c r="B81" s="83" t="s">
        <v>134</v>
      </c>
      <c r="C81" s="83" t="s">
        <v>135</v>
      </c>
      <c r="D81" s="83">
        <v>1365</v>
      </c>
      <c r="E81" s="83">
        <v>1</v>
      </c>
      <c r="F81" s="83">
        <f t="shared" si="3"/>
        <v>1365</v>
      </c>
      <c r="G81" s="83" t="s">
        <v>34</v>
      </c>
      <c r="H81" s="91" t="e">
        <f t="shared" si="4"/>
        <v>#DIV/0!</v>
      </c>
    </row>
    <row r="82" spans="1:10" ht="16.5">
      <c r="A82" s="134">
        <v>45156.729004629633</v>
      </c>
      <c r="B82" s="83" t="s">
        <v>90</v>
      </c>
      <c r="C82" s="83" t="s">
        <v>91</v>
      </c>
      <c r="D82" s="83">
        <v>660.5</v>
      </c>
      <c r="E82" s="83">
        <v>2</v>
      </c>
      <c r="F82" s="83">
        <f t="shared" si="3"/>
        <v>1321</v>
      </c>
      <c r="G82" s="83" t="s">
        <v>391</v>
      </c>
      <c r="H82" s="91" t="e">
        <f t="shared" si="4"/>
        <v>#DIV/0!</v>
      </c>
    </row>
    <row r="83" spans="1:10" ht="16.5">
      <c r="A83" s="134">
        <v>45196.728483796294</v>
      </c>
      <c r="B83" s="83" t="s">
        <v>142</v>
      </c>
      <c r="C83" s="83" t="s">
        <v>143</v>
      </c>
      <c r="D83" s="83">
        <v>1200</v>
      </c>
      <c r="E83" s="83">
        <v>1</v>
      </c>
      <c r="F83" s="83">
        <f t="shared" si="3"/>
        <v>1200</v>
      </c>
      <c r="G83" s="83" t="s">
        <v>422</v>
      </c>
      <c r="H83" s="91" t="e">
        <f t="shared" si="4"/>
        <v>#DIV/0!</v>
      </c>
    </row>
    <row r="84" spans="1:10" ht="16.5">
      <c r="A84" s="135">
        <v>45224.434791666667</v>
      </c>
      <c r="B84" s="136" t="s">
        <v>79</v>
      </c>
      <c r="C84" s="136" t="s">
        <v>80</v>
      </c>
      <c r="D84" s="136">
        <v>17</v>
      </c>
      <c r="E84" s="136">
        <v>60</v>
      </c>
      <c r="F84" s="83">
        <f t="shared" si="3"/>
        <v>1020</v>
      </c>
      <c r="G84" s="136" t="s">
        <v>34</v>
      </c>
      <c r="H84" s="91" t="e">
        <f t="shared" si="4"/>
        <v>#DIV/0!</v>
      </c>
    </row>
    <row r="85" spans="1:10" ht="16.5">
      <c r="A85" s="135">
        <v>45205.709722222222</v>
      </c>
      <c r="B85" s="136" t="s">
        <v>163</v>
      </c>
      <c r="C85" s="136" t="s">
        <v>164</v>
      </c>
      <c r="D85" s="136">
        <v>90.7</v>
      </c>
      <c r="E85" s="136">
        <v>10</v>
      </c>
      <c r="F85" s="83">
        <f t="shared" si="3"/>
        <v>907</v>
      </c>
      <c r="G85" s="136" t="s">
        <v>96</v>
      </c>
      <c r="H85" s="91" t="e">
        <f t="shared" si="4"/>
        <v>#DIV/0!</v>
      </c>
    </row>
    <row r="86" spans="1:10" ht="16.5">
      <c r="A86" s="135">
        <v>45224.434791666667</v>
      </c>
      <c r="B86" s="136" t="s">
        <v>54</v>
      </c>
      <c r="C86" s="136" t="s">
        <v>86</v>
      </c>
      <c r="D86" s="136">
        <v>30</v>
      </c>
      <c r="E86" s="136">
        <v>30</v>
      </c>
      <c r="F86" s="83">
        <f t="shared" si="3"/>
        <v>900</v>
      </c>
      <c r="G86" s="136" t="s">
        <v>34</v>
      </c>
      <c r="H86" s="91" t="e">
        <f t="shared" si="4"/>
        <v>#DIV/0!</v>
      </c>
    </row>
    <row r="87" spans="1:10" ht="16.5">
      <c r="A87" s="134">
        <v>45159.699062500003</v>
      </c>
      <c r="B87" s="83" t="s">
        <v>400</v>
      </c>
      <c r="C87" s="83" t="s">
        <v>401</v>
      </c>
      <c r="D87" s="83">
        <v>84.9</v>
      </c>
      <c r="E87" s="83">
        <v>10</v>
      </c>
      <c r="F87" s="83">
        <f t="shared" ref="F87:F93" si="5">D87*E87</f>
        <v>849</v>
      </c>
      <c r="G87" s="83" t="s">
        <v>402</v>
      </c>
      <c r="H87" s="91" t="e">
        <f t="shared" si="4"/>
        <v>#DIV/0!</v>
      </c>
    </row>
    <row r="88" spans="1:10" ht="16.5">
      <c r="A88" s="134">
        <v>45286.43445601852</v>
      </c>
      <c r="B88" s="83" t="s">
        <v>140</v>
      </c>
      <c r="C88" s="83" t="s">
        <v>141</v>
      </c>
      <c r="D88" s="83">
        <v>216</v>
      </c>
      <c r="E88" s="83">
        <v>3</v>
      </c>
      <c r="F88" s="83">
        <f t="shared" si="5"/>
        <v>648</v>
      </c>
      <c r="G88" s="83" t="s">
        <v>190</v>
      </c>
      <c r="H88" s="91" t="e">
        <f t="shared" si="4"/>
        <v>#DIV/0!</v>
      </c>
    </row>
    <row r="89" spans="1:10" ht="16.5">
      <c r="A89" s="134">
        <v>45181.581018518518</v>
      </c>
      <c r="B89" s="83" t="s">
        <v>103</v>
      </c>
      <c r="C89" s="83" t="s">
        <v>104</v>
      </c>
      <c r="D89" s="83">
        <v>313.60000000000002</v>
      </c>
      <c r="E89" s="83">
        <v>2</v>
      </c>
      <c r="F89" s="83">
        <f t="shared" si="5"/>
        <v>627.20000000000005</v>
      </c>
      <c r="G89" s="83" t="s">
        <v>149</v>
      </c>
      <c r="H89" s="91" t="e">
        <f t="shared" si="4"/>
        <v>#DIV/0!</v>
      </c>
    </row>
    <row r="90" spans="1:10" ht="16.5">
      <c r="A90" s="134">
        <v>45181.581018518518</v>
      </c>
      <c r="B90" s="83" t="s">
        <v>94</v>
      </c>
      <c r="C90" s="83" t="s">
        <v>95</v>
      </c>
      <c r="D90" s="83">
        <v>19</v>
      </c>
      <c r="E90" s="83">
        <v>30</v>
      </c>
      <c r="F90" s="83">
        <f t="shared" si="5"/>
        <v>570</v>
      </c>
      <c r="G90" s="83" t="s">
        <v>149</v>
      </c>
      <c r="H90" s="91" t="e">
        <f t="shared" si="4"/>
        <v>#DIV/0!</v>
      </c>
    </row>
    <row r="91" spans="1:10" ht="16.5">
      <c r="A91" s="134">
        <v>45159.699062500003</v>
      </c>
      <c r="B91" s="83" t="s">
        <v>403</v>
      </c>
      <c r="C91" s="83" t="s">
        <v>404</v>
      </c>
      <c r="D91" s="83">
        <v>55.1</v>
      </c>
      <c r="E91" s="83">
        <v>10</v>
      </c>
      <c r="F91" s="83">
        <f t="shared" si="5"/>
        <v>551</v>
      </c>
      <c r="G91" s="83" t="s">
        <v>405</v>
      </c>
      <c r="H91" s="91" t="e">
        <f t="shared" si="4"/>
        <v>#DIV/0!</v>
      </c>
    </row>
    <row r="92" spans="1:10" ht="16.5">
      <c r="A92" s="134">
        <v>45142.666944444441</v>
      </c>
      <c r="B92" s="83" t="s">
        <v>150</v>
      </c>
      <c r="C92" s="83" t="s">
        <v>151</v>
      </c>
      <c r="D92" s="83">
        <v>6.5</v>
      </c>
      <c r="E92" s="83">
        <v>60</v>
      </c>
      <c r="F92" s="83">
        <f t="shared" si="5"/>
        <v>390</v>
      </c>
      <c r="G92" s="83" t="s">
        <v>406</v>
      </c>
      <c r="H92" s="91" t="e">
        <f t="shared" si="4"/>
        <v>#DIV/0!</v>
      </c>
    </row>
    <row r="93" spans="1:10" ht="16.5">
      <c r="A93" s="134">
        <v>45118.574942129628</v>
      </c>
      <c r="B93" s="83" t="s">
        <v>344</v>
      </c>
      <c r="C93" s="83" t="s">
        <v>345</v>
      </c>
      <c r="D93" s="83">
        <v>0</v>
      </c>
      <c r="E93" s="83">
        <v>1</v>
      </c>
      <c r="F93" s="83">
        <f t="shared" si="5"/>
        <v>0</v>
      </c>
      <c r="G93" s="83"/>
      <c r="H93" s="91" t="e">
        <f t="shared" si="4"/>
        <v>#DIV/0!</v>
      </c>
    </row>
    <row r="94" spans="1:10">
      <c r="F94" s="138">
        <f>SUM(F2:F93)</f>
        <v>2005668.5499999998</v>
      </c>
      <c r="J94" s="138">
        <v>2007008</v>
      </c>
    </row>
  </sheetData>
  <sortState xmlns:xlrd2="http://schemas.microsoft.com/office/spreadsheetml/2017/richdata2" ref="A2:H117">
    <sortCondition descending="1" ref="F1:F117"/>
  </sortState>
  <phoneticPr fontId="40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7BF6-4AB8-4E99-9F1B-2F9139EB3698}">
  <dimension ref="A1:H126"/>
  <sheetViews>
    <sheetView topLeftCell="A84" workbookViewId="0">
      <selection activeCell="K17" sqref="K17"/>
    </sheetView>
  </sheetViews>
  <sheetFormatPr defaultRowHeight="15.75"/>
  <cols>
    <col min="1" max="1" width="12.5" style="141" bestFit="1" customWidth="1"/>
    <col min="2" max="2" width="13.5" style="141" bestFit="1" customWidth="1"/>
    <col min="3" max="3" width="55" style="141" bestFit="1" customWidth="1"/>
    <col min="4" max="4" width="9.875" style="141" bestFit="1" customWidth="1"/>
    <col min="5" max="5" width="7.375" style="141" customWidth="1"/>
    <col min="6" max="6" width="9.875" style="141" customWidth="1"/>
    <col min="7" max="7" width="34.75" style="141" customWidth="1"/>
    <col min="8" max="8" width="10.125" style="148" customWidth="1"/>
    <col min="9" max="16384" width="9" style="141"/>
  </cols>
  <sheetData>
    <row r="1" spans="1:8">
      <c r="A1" s="139" t="s">
        <v>24</v>
      </c>
      <c r="B1" s="139" t="s">
        <v>25</v>
      </c>
      <c r="C1" s="139" t="s">
        <v>26</v>
      </c>
      <c r="D1" s="139" t="s">
        <v>0</v>
      </c>
      <c r="E1" s="139" t="s">
        <v>139</v>
      </c>
      <c r="F1" s="140" t="s">
        <v>28</v>
      </c>
      <c r="G1" s="139" t="s">
        <v>29</v>
      </c>
      <c r="H1" s="146" t="s">
        <v>209</v>
      </c>
    </row>
    <row r="2" spans="1:8">
      <c r="A2" s="142">
        <v>44991.392175925925</v>
      </c>
      <c r="B2" s="143" t="s">
        <v>157</v>
      </c>
      <c r="C2" s="143" t="s">
        <v>187</v>
      </c>
      <c r="D2" s="143">
        <v>4514</v>
      </c>
      <c r="E2" s="143">
        <v>70</v>
      </c>
      <c r="F2" s="143">
        <f t="shared" ref="F2:F33" si="0">D2*E2</f>
        <v>315980</v>
      </c>
      <c r="G2" s="143" t="s">
        <v>302</v>
      </c>
      <c r="H2" s="147">
        <f>(F2/F126)*100</f>
        <v>8.357961343040115</v>
      </c>
    </row>
    <row r="3" spans="1:8">
      <c r="A3" s="142">
        <v>45196.728483796294</v>
      </c>
      <c r="B3" s="143" t="s">
        <v>60</v>
      </c>
      <c r="C3" s="143" t="s">
        <v>61</v>
      </c>
      <c r="D3" s="143">
        <v>69000</v>
      </c>
      <c r="E3" s="143">
        <v>3</v>
      </c>
      <c r="F3" s="143">
        <f t="shared" si="0"/>
        <v>207000</v>
      </c>
      <c r="G3" s="143" t="s">
        <v>407</v>
      </c>
      <c r="H3" s="147">
        <f>(F3/F126)*100+H2</f>
        <v>13.83330154814583</v>
      </c>
    </row>
    <row r="4" spans="1:8">
      <c r="A4" s="142">
        <v>45126.704780092594</v>
      </c>
      <c r="B4" s="143" t="s">
        <v>423</v>
      </c>
      <c r="C4" s="143" t="s">
        <v>424</v>
      </c>
      <c r="D4" s="143">
        <v>207000</v>
      </c>
      <c r="E4" s="143">
        <v>1</v>
      </c>
      <c r="F4" s="143">
        <f t="shared" si="0"/>
        <v>207000</v>
      </c>
      <c r="G4" s="143" t="s">
        <v>385</v>
      </c>
      <c r="H4" s="147">
        <f>(F4/F126)*100+H3</f>
        <v>19.308641753251543</v>
      </c>
    </row>
    <row r="5" spans="1:8">
      <c r="A5" s="142">
        <v>45281.386342592596</v>
      </c>
      <c r="B5" s="143" t="s">
        <v>162</v>
      </c>
      <c r="C5" s="143" t="s">
        <v>178</v>
      </c>
      <c r="D5" s="143">
        <v>14750</v>
      </c>
      <c r="E5" s="143">
        <v>11</v>
      </c>
      <c r="F5" s="143">
        <f t="shared" si="0"/>
        <v>162250</v>
      </c>
      <c r="G5" s="143" t="s">
        <v>462</v>
      </c>
      <c r="H5" s="147">
        <f>(F5/F126)*100+H4</f>
        <v>23.600303339137543</v>
      </c>
    </row>
    <row r="6" spans="1:8">
      <c r="A6" s="142">
        <v>45006.710821759261</v>
      </c>
      <c r="B6" s="143" t="s">
        <v>183</v>
      </c>
      <c r="C6" s="143" t="s">
        <v>184</v>
      </c>
      <c r="D6" s="143">
        <v>78649</v>
      </c>
      <c r="E6" s="143">
        <v>2</v>
      </c>
      <c r="F6" s="143">
        <f t="shared" si="0"/>
        <v>157298</v>
      </c>
      <c r="G6" s="143" t="s">
        <v>311</v>
      </c>
      <c r="H6" s="147">
        <f>(F6/F126)*100+H5</f>
        <v>27.760979974802851</v>
      </c>
    </row>
    <row r="7" spans="1:8">
      <c r="A7" s="142">
        <v>45117.388611111113</v>
      </c>
      <c r="B7" s="143" t="s">
        <v>188</v>
      </c>
      <c r="C7" s="143" t="s">
        <v>189</v>
      </c>
      <c r="D7" s="143">
        <v>24500</v>
      </c>
      <c r="E7" s="143">
        <v>6</v>
      </c>
      <c r="F7" s="143">
        <f t="shared" si="0"/>
        <v>147000</v>
      </c>
      <c r="G7" s="143" t="s">
        <v>386</v>
      </c>
      <c r="H7" s="147">
        <f>(F7/F126)*100+H6</f>
        <v>31.649265047993865</v>
      </c>
    </row>
    <row r="8" spans="1:8">
      <c r="A8" s="142">
        <v>45240.592222222222</v>
      </c>
      <c r="B8" s="143" t="s">
        <v>249</v>
      </c>
      <c r="C8" s="143" t="s">
        <v>250</v>
      </c>
      <c r="D8" s="143">
        <v>63500</v>
      </c>
      <c r="E8" s="143">
        <v>2</v>
      </c>
      <c r="F8" s="143">
        <f t="shared" si="0"/>
        <v>127000</v>
      </c>
      <c r="G8" s="143" t="s">
        <v>438</v>
      </c>
      <c r="H8" s="147">
        <f>(F8/F126)*100+H7</f>
        <v>35.008531743879978</v>
      </c>
    </row>
    <row r="9" spans="1:8">
      <c r="A9" s="142">
        <v>45286.709699074076</v>
      </c>
      <c r="B9" s="143" t="s">
        <v>181</v>
      </c>
      <c r="C9" s="143" t="s">
        <v>182</v>
      </c>
      <c r="D9" s="143">
        <v>61297</v>
      </c>
      <c r="E9" s="143">
        <v>2</v>
      </c>
      <c r="F9" s="143">
        <f t="shared" si="0"/>
        <v>122594</v>
      </c>
      <c r="G9" s="143" t="s">
        <v>190</v>
      </c>
      <c r="H9" s="147">
        <f>(F9/F126)*100+H8</f>
        <v>38.251255691245824</v>
      </c>
    </row>
    <row r="10" spans="1:8">
      <c r="A10" s="142">
        <v>45117.388611111113</v>
      </c>
      <c r="B10" s="143" t="s">
        <v>70</v>
      </c>
      <c r="C10" s="143" t="s">
        <v>100</v>
      </c>
      <c r="D10" s="143">
        <v>13169.5</v>
      </c>
      <c r="E10" s="143">
        <v>8</v>
      </c>
      <c r="F10" s="143">
        <f t="shared" si="0"/>
        <v>105356</v>
      </c>
      <c r="G10" s="143" t="s">
        <v>96</v>
      </c>
      <c r="H10" s="147">
        <f>(F10/F126)*100+H9</f>
        <v>41.038018699212579</v>
      </c>
    </row>
    <row r="11" spans="1:8">
      <c r="A11" s="142">
        <v>45084.398923611108</v>
      </c>
      <c r="B11" s="143" t="s">
        <v>158</v>
      </c>
      <c r="C11" s="143" t="s">
        <v>160</v>
      </c>
      <c r="D11" s="143">
        <v>1411.3</v>
      </c>
      <c r="E11" s="143">
        <v>72</v>
      </c>
      <c r="F11" s="143">
        <f t="shared" si="0"/>
        <v>101613.59999999999</v>
      </c>
      <c r="G11" s="143" t="s">
        <v>363</v>
      </c>
      <c r="H11" s="147">
        <f>(F11/F126)*100+H10</f>
        <v>43.725791788418036</v>
      </c>
    </row>
    <row r="12" spans="1:8">
      <c r="A12" s="142">
        <v>45006.710821759261</v>
      </c>
      <c r="B12" s="143" t="s">
        <v>179</v>
      </c>
      <c r="C12" s="143" t="s">
        <v>180</v>
      </c>
      <c r="D12" s="143">
        <v>45661</v>
      </c>
      <c r="E12" s="143">
        <v>2</v>
      </c>
      <c r="F12" s="143">
        <f t="shared" si="0"/>
        <v>91322</v>
      </c>
      <c r="G12" s="143" t="s">
        <v>311</v>
      </c>
      <c r="H12" s="147">
        <f>(F12/F126)*100+H11</f>
        <v>46.14134260102994</v>
      </c>
    </row>
    <row r="13" spans="1:8">
      <c r="A13" s="142">
        <v>45191.403668981482</v>
      </c>
      <c r="B13" s="143" t="s">
        <v>62</v>
      </c>
      <c r="C13" s="143" t="s">
        <v>63</v>
      </c>
      <c r="D13" s="143">
        <v>40909</v>
      </c>
      <c r="E13" s="143">
        <v>2</v>
      </c>
      <c r="F13" s="143">
        <f t="shared" si="0"/>
        <v>81818</v>
      </c>
      <c r="G13" s="143" t="s">
        <v>411</v>
      </c>
      <c r="H13" s="147">
        <f>(F13/F126)*100+H12</f>
        <v>48.305503880746556</v>
      </c>
    </row>
    <row r="14" spans="1:8">
      <c r="A14" s="142">
        <v>45125.55809027778</v>
      </c>
      <c r="B14" s="143" t="s">
        <v>46</v>
      </c>
      <c r="C14" s="143" t="s">
        <v>47</v>
      </c>
      <c r="D14" s="143">
        <v>6800</v>
      </c>
      <c r="E14" s="143">
        <v>12</v>
      </c>
      <c r="F14" s="143">
        <f t="shared" si="0"/>
        <v>81600</v>
      </c>
      <c r="G14" s="143" t="s">
        <v>48</v>
      </c>
      <c r="H14" s="147">
        <f>(F14/F126)*100+H13</f>
        <v>50.46389886015055</v>
      </c>
    </row>
    <row r="15" spans="1:8">
      <c r="A15" s="142">
        <v>45035.722118055557</v>
      </c>
      <c r="B15" s="143" t="s">
        <v>218</v>
      </c>
      <c r="C15" s="143" t="s">
        <v>219</v>
      </c>
      <c r="D15" s="143">
        <v>670.2</v>
      </c>
      <c r="E15" s="143">
        <v>120</v>
      </c>
      <c r="F15" s="143">
        <f t="shared" si="0"/>
        <v>80424</v>
      </c>
      <c r="G15" s="143" t="s">
        <v>229</v>
      </c>
      <c r="H15" s="147">
        <f>(F15/F126)*100+H14</f>
        <v>52.591187558969011</v>
      </c>
    </row>
    <row r="16" spans="1:8">
      <c r="A16" s="142">
        <v>45264.400787037041</v>
      </c>
      <c r="B16" s="143" t="s">
        <v>64</v>
      </c>
      <c r="C16" s="143" t="s">
        <v>65</v>
      </c>
      <c r="D16" s="143">
        <v>25600</v>
      </c>
      <c r="E16" s="143">
        <v>3</v>
      </c>
      <c r="F16" s="143">
        <f t="shared" si="0"/>
        <v>76800</v>
      </c>
      <c r="G16" s="143" t="s">
        <v>371</v>
      </c>
      <c r="H16" s="147">
        <f>(F16/F126)*100+H15</f>
        <v>54.622618127819827</v>
      </c>
    </row>
    <row r="17" spans="1:8">
      <c r="A17" s="144">
        <v>44937.645462962966</v>
      </c>
      <c r="B17" s="145" t="s">
        <v>317</v>
      </c>
      <c r="C17" s="145" t="s">
        <v>318</v>
      </c>
      <c r="D17" s="145">
        <v>4301</v>
      </c>
      <c r="E17" s="145">
        <v>15</v>
      </c>
      <c r="F17" s="145">
        <f t="shared" si="0"/>
        <v>64515</v>
      </c>
      <c r="G17" s="145" t="s">
        <v>175</v>
      </c>
      <c r="H17" s="147" t="e">
        <f t="shared" ref="H17:H67" si="1">(F17/F140)*100+H16</f>
        <v>#DIV/0!</v>
      </c>
    </row>
    <row r="18" spans="1:8">
      <c r="A18" s="144">
        <v>44966.699432870373</v>
      </c>
      <c r="B18" s="145" t="s">
        <v>319</v>
      </c>
      <c r="C18" s="145" t="s">
        <v>320</v>
      </c>
      <c r="D18" s="145">
        <v>62000</v>
      </c>
      <c r="E18" s="145">
        <v>1</v>
      </c>
      <c r="F18" s="145">
        <f t="shared" si="0"/>
        <v>62000</v>
      </c>
      <c r="G18" s="145" t="s">
        <v>229</v>
      </c>
      <c r="H18" s="147" t="e">
        <f t="shared" si="1"/>
        <v>#DIV/0!</v>
      </c>
    </row>
    <row r="19" spans="1:8">
      <c r="A19" s="142">
        <v>45264.400787037041</v>
      </c>
      <c r="B19" s="143" t="s">
        <v>99</v>
      </c>
      <c r="C19" s="143" t="s">
        <v>454</v>
      </c>
      <c r="D19" s="143">
        <v>56098</v>
      </c>
      <c r="E19" s="143">
        <v>1</v>
      </c>
      <c r="F19" s="143">
        <f t="shared" si="0"/>
        <v>56098</v>
      </c>
      <c r="G19" s="143" t="s">
        <v>455</v>
      </c>
      <c r="H19" s="147" t="e">
        <f t="shared" si="1"/>
        <v>#DIV/0!</v>
      </c>
    </row>
    <row r="20" spans="1:8">
      <c r="A20" s="142">
        <v>45156.729004629633</v>
      </c>
      <c r="B20" s="143" t="s">
        <v>40</v>
      </c>
      <c r="C20" s="143" t="s">
        <v>41</v>
      </c>
      <c r="D20" s="143">
        <v>14000</v>
      </c>
      <c r="E20" s="143">
        <v>4</v>
      </c>
      <c r="F20" s="143">
        <f t="shared" si="0"/>
        <v>56000</v>
      </c>
      <c r="G20" s="143" t="s">
        <v>391</v>
      </c>
      <c r="H20" s="147" t="e">
        <f t="shared" si="1"/>
        <v>#DIV/0!</v>
      </c>
    </row>
    <row r="21" spans="1:8">
      <c r="A21" s="142">
        <v>45159.699861111112</v>
      </c>
      <c r="B21" s="143" t="s">
        <v>75</v>
      </c>
      <c r="C21" s="143" t="s">
        <v>76</v>
      </c>
      <c r="D21" s="143">
        <v>2415.5500000000002</v>
      </c>
      <c r="E21" s="143">
        <v>23</v>
      </c>
      <c r="F21" s="143">
        <f t="shared" si="0"/>
        <v>55557.65</v>
      </c>
      <c r="G21" s="143" t="s">
        <v>397</v>
      </c>
      <c r="H21" s="147" t="e">
        <f t="shared" si="1"/>
        <v>#DIV/0!</v>
      </c>
    </row>
    <row r="22" spans="1:8">
      <c r="A22" s="142">
        <v>45238.401886574073</v>
      </c>
      <c r="B22" s="143" t="s">
        <v>105</v>
      </c>
      <c r="C22" s="143" t="s">
        <v>106</v>
      </c>
      <c r="D22" s="143">
        <v>18168</v>
      </c>
      <c r="E22" s="143">
        <v>3</v>
      </c>
      <c r="F22" s="143">
        <f t="shared" si="0"/>
        <v>54504</v>
      </c>
      <c r="G22" s="143" t="s">
        <v>48</v>
      </c>
      <c r="H22" s="147" t="e">
        <f t="shared" si="1"/>
        <v>#DIV/0!</v>
      </c>
    </row>
    <row r="23" spans="1:8">
      <c r="A23" s="142">
        <v>45156.729004629633</v>
      </c>
      <c r="B23" s="143" t="s">
        <v>42</v>
      </c>
      <c r="C23" s="143" t="s">
        <v>43</v>
      </c>
      <c r="D23" s="143">
        <v>12900</v>
      </c>
      <c r="E23" s="143">
        <v>4</v>
      </c>
      <c r="F23" s="143">
        <f t="shared" si="0"/>
        <v>51600</v>
      </c>
      <c r="G23" s="143" t="s">
        <v>391</v>
      </c>
      <c r="H23" s="147" t="e">
        <f t="shared" si="1"/>
        <v>#DIV/0!</v>
      </c>
    </row>
    <row r="24" spans="1:8">
      <c r="A24" s="142">
        <v>45159.699062500003</v>
      </c>
      <c r="B24" s="143" t="s">
        <v>111</v>
      </c>
      <c r="C24" s="143" t="s">
        <v>112</v>
      </c>
      <c r="D24" s="143">
        <v>920</v>
      </c>
      <c r="E24" s="143">
        <v>55</v>
      </c>
      <c r="F24" s="143">
        <f t="shared" si="0"/>
        <v>50600</v>
      </c>
      <c r="G24" s="143" t="s">
        <v>395</v>
      </c>
      <c r="H24" s="147" t="e">
        <f t="shared" si="1"/>
        <v>#DIV/0!</v>
      </c>
    </row>
    <row r="25" spans="1:8">
      <c r="A25" s="142">
        <v>45183.717499999999</v>
      </c>
      <c r="B25" s="143" t="s">
        <v>408</v>
      </c>
      <c r="C25" s="143" t="s">
        <v>409</v>
      </c>
      <c r="D25" s="143">
        <v>49500</v>
      </c>
      <c r="E25" s="143">
        <v>1</v>
      </c>
      <c r="F25" s="143">
        <f t="shared" si="0"/>
        <v>49500</v>
      </c>
      <c r="G25" s="143" t="s">
        <v>410</v>
      </c>
      <c r="H25" s="147" t="e">
        <f t="shared" si="1"/>
        <v>#DIV/0!</v>
      </c>
    </row>
    <row r="26" spans="1:8">
      <c r="A26" s="142">
        <v>45260.38417824074</v>
      </c>
      <c r="B26" s="143" t="s">
        <v>205</v>
      </c>
      <c r="C26" s="143" t="s">
        <v>206</v>
      </c>
      <c r="D26" s="143">
        <v>8100</v>
      </c>
      <c r="E26" s="143">
        <v>6</v>
      </c>
      <c r="F26" s="143">
        <f t="shared" si="0"/>
        <v>48600</v>
      </c>
      <c r="G26" s="143" t="s">
        <v>34</v>
      </c>
      <c r="H26" s="147" t="e">
        <f t="shared" si="1"/>
        <v>#DIV/0!</v>
      </c>
    </row>
    <row r="27" spans="1:8">
      <c r="A27" s="142">
        <v>45236.727858796294</v>
      </c>
      <c r="B27" s="143" t="s">
        <v>156</v>
      </c>
      <c r="C27" s="143" t="s">
        <v>159</v>
      </c>
      <c r="D27" s="143">
        <v>10500</v>
      </c>
      <c r="E27" s="143">
        <v>4</v>
      </c>
      <c r="F27" s="143">
        <f t="shared" si="0"/>
        <v>42000</v>
      </c>
      <c r="G27" s="143" t="s">
        <v>48</v>
      </c>
      <c r="H27" s="147" t="e">
        <f t="shared" si="1"/>
        <v>#DIV/0!</v>
      </c>
    </row>
    <row r="28" spans="1:8">
      <c r="A28" s="142">
        <v>45036.651701388888</v>
      </c>
      <c r="B28" s="143" t="s">
        <v>328</v>
      </c>
      <c r="C28" s="143" t="s">
        <v>329</v>
      </c>
      <c r="D28" s="143">
        <v>20000</v>
      </c>
      <c r="E28" s="143">
        <v>2</v>
      </c>
      <c r="F28" s="143">
        <f t="shared" si="0"/>
        <v>40000</v>
      </c>
      <c r="G28" s="143" t="s">
        <v>200</v>
      </c>
      <c r="H28" s="147" t="e">
        <f t="shared" si="1"/>
        <v>#DIV/0!</v>
      </c>
    </row>
    <row r="29" spans="1:8">
      <c r="A29" s="142">
        <v>45163.440451388888</v>
      </c>
      <c r="B29" s="143" t="s">
        <v>389</v>
      </c>
      <c r="C29" s="143" t="s">
        <v>390</v>
      </c>
      <c r="D29" s="143">
        <v>39600</v>
      </c>
      <c r="E29" s="143">
        <v>1</v>
      </c>
      <c r="F29" s="143">
        <f t="shared" si="0"/>
        <v>39600</v>
      </c>
      <c r="G29" s="143" t="s">
        <v>34</v>
      </c>
      <c r="H29" s="147" t="e">
        <f t="shared" si="1"/>
        <v>#DIV/0!</v>
      </c>
    </row>
    <row r="30" spans="1:8">
      <c r="A30" s="142">
        <v>45085.595509259256</v>
      </c>
      <c r="B30" s="143" t="s">
        <v>57</v>
      </c>
      <c r="C30" s="143" t="s">
        <v>58</v>
      </c>
      <c r="D30" s="143">
        <v>6464</v>
      </c>
      <c r="E30" s="143">
        <v>6</v>
      </c>
      <c r="F30" s="143">
        <f t="shared" si="0"/>
        <v>38784</v>
      </c>
      <c r="G30" s="143" t="s">
        <v>149</v>
      </c>
      <c r="H30" s="147" t="e">
        <f t="shared" si="1"/>
        <v>#DIV/0!</v>
      </c>
    </row>
    <row r="31" spans="1:8">
      <c r="A31" s="144">
        <v>44971.721967592595</v>
      </c>
      <c r="B31" s="145" t="s">
        <v>276</v>
      </c>
      <c r="C31" s="145" t="s">
        <v>277</v>
      </c>
      <c r="D31" s="145">
        <v>38436</v>
      </c>
      <c r="E31" s="145">
        <v>1</v>
      </c>
      <c r="F31" s="145">
        <f t="shared" si="0"/>
        <v>38436</v>
      </c>
      <c r="G31" s="145" t="s">
        <v>213</v>
      </c>
      <c r="H31" s="147" t="e">
        <f t="shared" si="1"/>
        <v>#DIV/0!</v>
      </c>
    </row>
    <row r="32" spans="1:8">
      <c r="A32" s="142">
        <v>45163.440451388888</v>
      </c>
      <c r="B32" s="143" t="s">
        <v>136</v>
      </c>
      <c r="C32" s="143" t="s">
        <v>137</v>
      </c>
      <c r="D32" s="143">
        <v>18125</v>
      </c>
      <c r="E32" s="143">
        <v>2</v>
      </c>
      <c r="F32" s="143">
        <f t="shared" si="0"/>
        <v>36250</v>
      </c>
      <c r="G32" s="143" t="s">
        <v>234</v>
      </c>
      <c r="H32" s="147" t="e">
        <f t="shared" si="1"/>
        <v>#DIV/0!</v>
      </c>
    </row>
    <row r="33" spans="1:8">
      <c r="A33" s="142">
        <v>45085.595509259256</v>
      </c>
      <c r="B33" s="143" t="s">
        <v>203</v>
      </c>
      <c r="C33" s="143" t="s">
        <v>204</v>
      </c>
      <c r="D33" s="143">
        <v>34700</v>
      </c>
      <c r="E33" s="143">
        <v>1</v>
      </c>
      <c r="F33" s="143">
        <f t="shared" si="0"/>
        <v>34700</v>
      </c>
      <c r="G33" s="143" t="s">
        <v>229</v>
      </c>
      <c r="H33" s="147" t="e">
        <f t="shared" si="1"/>
        <v>#DIV/0!</v>
      </c>
    </row>
    <row r="34" spans="1:8">
      <c r="A34" s="142">
        <v>45156.729004629633</v>
      </c>
      <c r="B34" s="143" t="s">
        <v>153</v>
      </c>
      <c r="C34" s="143" t="s">
        <v>154</v>
      </c>
      <c r="D34" s="143">
        <v>11000</v>
      </c>
      <c r="E34" s="143">
        <v>3</v>
      </c>
      <c r="F34" s="143">
        <f t="shared" ref="F34:F65" si="2">D34*E34</f>
        <v>33000</v>
      </c>
      <c r="G34" s="143" t="s">
        <v>391</v>
      </c>
      <c r="H34" s="147" t="e">
        <f t="shared" si="1"/>
        <v>#DIV/0!</v>
      </c>
    </row>
    <row r="35" spans="1:8">
      <c r="A35" s="142">
        <v>45236.727858796294</v>
      </c>
      <c r="B35" s="143" t="s">
        <v>59</v>
      </c>
      <c r="C35" s="143" t="s">
        <v>241</v>
      </c>
      <c r="D35" s="143">
        <v>7859</v>
      </c>
      <c r="E35" s="143">
        <v>4</v>
      </c>
      <c r="F35" s="143">
        <f t="shared" si="2"/>
        <v>31436</v>
      </c>
      <c r="G35" s="143" t="s">
        <v>48</v>
      </c>
      <c r="H35" s="147" t="e">
        <f t="shared" si="1"/>
        <v>#DIV/0!</v>
      </c>
    </row>
    <row r="36" spans="1:8">
      <c r="A36" s="142">
        <v>45183.720636574071</v>
      </c>
      <c r="B36" s="143" t="s">
        <v>235</v>
      </c>
      <c r="C36" s="143" t="s">
        <v>236</v>
      </c>
      <c r="D36" s="143">
        <v>30766</v>
      </c>
      <c r="E36" s="143">
        <v>1</v>
      </c>
      <c r="F36" s="143">
        <f t="shared" si="2"/>
        <v>30766</v>
      </c>
      <c r="G36" s="143" t="s">
        <v>412</v>
      </c>
      <c r="H36" s="147" t="e">
        <f t="shared" si="1"/>
        <v>#DIV/0!</v>
      </c>
    </row>
    <row r="37" spans="1:8">
      <c r="A37" s="142">
        <v>45210.395590277774</v>
      </c>
      <c r="B37" s="143" t="s">
        <v>425</v>
      </c>
      <c r="C37" s="143" t="s">
        <v>426</v>
      </c>
      <c r="D37" s="143">
        <v>27300</v>
      </c>
      <c r="E37" s="143">
        <v>1</v>
      </c>
      <c r="F37" s="143">
        <f t="shared" si="2"/>
        <v>27300</v>
      </c>
      <c r="G37" s="143" t="s">
        <v>427</v>
      </c>
      <c r="H37" s="147" t="e">
        <f t="shared" si="1"/>
        <v>#DIV/0!</v>
      </c>
    </row>
    <row r="38" spans="1:8">
      <c r="A38" s="142">
        <v>45183.717499999999</v>
      </c>
      <c r="B38" s="143" t="s">
        <v>196</v>
      </c>
      <c r="C38" s="143" t="s">
        <v>197</v>
      </c>
      <c r="D38" s="143">
        <v>3292.4</v>
      </c>
      <c r="E38" s="143">
        <v>8</v>
      </c>
      <c r="F38" s="143">
        <f t="shared" si="2"/>
        <v>26339.200000000001</v>
      </c>
      <c r="G38" s="143" t="s">
        <v>410</v>
      </c>
      <c r="H38" s="147" t="e">
        <f t="shared" si="1"/>
        <v>#DIV/0!</v>
      </c>
    </row>
    <row r="39" spans="1:8">
      <c r="A39" s="142">
        <v>45181.581018518518</v>
      </c>
      <c r="B39" s="143" t="s">
        <v>68</v>
      </c>
      <c r="C39" s="143" t="s">
        <v>69</v>
      </c>
      <c r="D39" s="143">
        <v>290</v>
      </c>
      <c r="E39" s="143">
        <v>90</v>
      </c>
      <c r="F39" s="143">
        <f t="shared" si="2"/>
        <v>26100</v>
      </c>
      <c r="G39" s="143" t="s">
        <v>149</v>
      </c>
      <c r="H39" s="147" t="e">
        <f t="shared" si="1"/>
        <v>#DIV/0!</v>
      </c>
    </row>
    <row r="40" spans="1:8">
      <c r="A40" s="142">
        <v>45225.383009259262</v>
      </c>
      <c r="B40" s="143" t="s">
        <v>428</v>
      </c>
      <c r="C40" s="143" t="s">
        <v>429</v>
      </c>
      <c r="D40" s="143">
        <v>24300</v>
      </c>
      <c r="E40" s="143">
        <v>1</v>
      </c>
      <c r="F40" s="143">
        <f t="shared" si="2"/>
        <v>24300</v>
      </c>
      <c r="G40" s="143" t="s">
        <v>430</v>
      </c>
      <c r="H40" s="147" t="e">
        <f t="shared" si="1"/>
        <v>#DIV/0!</v>
      </c>
    </row>
    <row r="41" spans="1:8">
      <c r="A41" s="142">
        <v>45163.440451388888</v>
      </c>
      <c r="B41" s="143" t="s">
        <v>171</v>
      </c>
      <c r="C41" s="143" t="s">
        <v>172</v>
      </c>
      <c r="D41" s="143">
        <v>80.75</v>
      </c>
      <c r="E41" s="143">
        <v>300</v>
      </c>
      <c r="F41" s="143">
        <f t="shared" si="2"/>
        <v>24225</v>
      </c>
      <c r="G41" s="143" t="s">
        <v>34</v>
      </c>
      <c r="H41" s="147" t="e">
        <f t="shared" si="1"/>
        <v>#DIV/0!</v>
      </c>
    </row>
    <row r="42" spans="1:8">
      <c r="A42" s="142">
        <v>45028.5856712963</v>
      </c>
      <c r="B42" s="143" t="s">
        <v>237</v>
      </c>
      <c r="C42" s="143" t="s">
        <v>238</v>
      </c>
      <c r="D42" s="143">
        <v>24000</v>
      </c>
      <c r="E42" s="143">
        <v>1</v>
      </c>
      <c r="F42" s="143">
        <f t="shared" si="2"/>
        <v>24000</v>
      </c>
      <c r="G42" s="143" t="s">
        <v>234</v>
      </c>
      <c r="H42" s="147" t="e">
        <f t="shared" si="1"/>
        <v>#DIV/0!</v>
      </c>
    </row>
    <row r="43" spans="1:8">
      <c r="A43" s="142">
        <v>45126.704780092594</v>
      </c>
      <c r="B43" s="143" t="s">
        <v>82</v>
      </c>
      <c r="C43" s="143" t="s">
        <v>83</v>
      </c>
      <c r="D43" s="143">
        <v>130</v>
      </c>
      <c r="E43" s="143">
        <v>179</v>
      </c>
      <c r="F43" s="143">
        <f t="shared" si="2"/>
        <v>23270</v>
      </c>
      <c r="G43" s="143" t="s">
        <v>34</v>
      </c>
      <c r="H43" s="147" t="e">
        <f t="shared" si="1"/>
        <v>#DIV/0!</v>
      </c>
    </row>
    <row r="44" spans="1:8">
      <c r="A44" s="142">
        <v>45126.700115740743</v>
      </c>
      <c r="B44" s="143" t="s">
        <v>84</v>
      </c>
      <c r="C44" s="143" t="s">
        <v>85</v>
      </c>
      <c r="D44" s="143">
        <v>172</v>
      </c>
      <c r="E44" s="143">
        <v>135</v>
      </c>
      <c r="F44" s="143">
        <f t="shared" si="2"/>
        <v>23220</v>
      </c>
      <c r="G44" s="143" t="s">
        <v>34</v>
      </c>
      <c r="H44" s="147" t="e">
        <f t="shared" si="1"/>
        <v>#DIV/0!</v>
      </c>
    </row>
    <row r="45" spans="1:8">
      <c r="A45" s="142">
        <v>45126.704780092594</v>
      </c>
      <c r="B45" s="143" t="s">
        <v>50</v>
      </c>
      <c r="C45" s="143" t="s">
        <v>51</v>
      </c>
      <c r="D45" s="143">
        <v>51</v>
      </c>
      <c r="E45" s="143">
        <v>450</v>
      </c>
      <c r="F45" s="143">
        <f t="shared" si="2"/>
        <v>22950</v>
      </c>
      <c r="G45" s="143" t="s">
        <v>34</v>
      </c>
      <c r="H45" s="147" t="e">
        <f t="shared" si="1"/>
        <v>#DIV/0!</v>
      </c>
    </row>
    <row r="46" spans="1:8">
      <c r="A46" s="142">
        <v>45240.592222222222</v>
      </c>
      <c r="B46" s="143" t="s">
        <v>439</v>
      </c>
      <c r="C46" s="143" t="s">
        <v>440</v>
      </c>
      <c r="D46" s="143">
        <v>22800</v>
      </c>
      <c r="E46" s="143">
        <v>1</v>
      </c>
      <c r="F46" s="143">
        <f t="shared" si="2"/>
        <v>22800</v>
      </c>
      <c r="G46" s="143" t="s">
        <v>441</v>
      </c>
      <c r="H46" s="147" t="e">
        <f t="shared" si="1"/>
        <v>#DIV/0!</v>
      </c>
    </row>
    <row r="47" spans="1:8">
      <c r="A47" s="142">
        <v>45142.666944444441</v>
      </c>
      <c r="B47" s="143" t="s">
        <v>169</v>
      </c>
      <c r="C47" s="143" t="s">
        <v>170</v>
      </c>
      <c r="D47" s="143">
        <v>57</v>
      </c>
      <c r="E47" s="143">
        <v>400</v>
      </c>
      <c r="F47" s="143">
        <f t="shared" si="2"/>
        <v>22800</v>
      </c>
      <c r="G47" s="143" t="s">
        <v>149</v>
      </c>
      <c r="H47" s="147" t="e">
        <f t="shared" si="1"/>
        <v>#DIV/0!</v>
      </c>
    </row>
    <row r="48" spans="1:8">
      <c r="A48" s="142">
        <v>45183.720636574071</v>
      </c>
      <c r="B48" s="143" t="s">
        <v>55</v>
      </c>
      <c r="C48" s="143" t="s">
        <v>56</v>
      </c>
      <c r="D48" s="143">
        <v>80</v>
      </c>
      <c r="E48" s="143">
        <v>280</v>
      </c>
      <c r="F48" s="143">
        <f t="shared" si="2"/>
        <v>22400</v>
      </c>
      <c r="G48" s="143" t="s">
        <v>34</v>
      </c>
      <c r="H48" s="147" t="e">
        <f t="shared" si="1"/>
        <v>#DIV/0!</v>
      </c>
    </row>
    <row r="49" spans="1:8">
      <c r="A49" s="142">
        <v>45224.434791666667</v>
      </c>
      <c r="B49" s="143" t="s">
        <v>192</v>
      </c>
      <c r="C49" s="143" t="s">
        <v>193</v>
      </c>
      <c r="D49" s="143">
        <v>19714</v>
      </c>
      <c r="E49" s="143">
        <v>1</v>
      </c>
      <c r="F49" s="143">
        <f t="shared" si="2"/>
        <v>19714</v>
      </c>
      <c r="G49" s="143" t="s">
        <v>34</v>
      </c>
      <c r="H49" s="147" t="e">
        <f t="shared" si="1"/>
        <v>#DIV/0!</v>
      </c>
    </row>
    <row r="50" spans="1:8">
      <c r="A50" s="142">
        <v>45156.729571759257</v>
      </c>
      <c r="B50" s="143" t="s">
        <v>49</v>
      </c>
      <c r="C50" s="143" t="s">
        <v>67</v>
      </c>
      <c r="D50" s="143">
        <v>17</v>
      </c>
      <c r="E50" s="143">
        <v>1150</v>
      </c>
      <c r="F50" s="143">
        <f t="shared" si="2"/>
        <v>19550</v>
      </c>
      <c r="G50" s="143" t="s">
        <v>396</v>
      </c>
      <c r="H50" s="147" t="e">
        <f t="shared" si="1"/>
        <v>#DIV/0!</v>
      </c>
    </row>
    <row r="51" spans="1:8">
      <c r="A51" s="142">
        <v>45028.5856712963</v>
      </c>
      <c r="B51" s="143" t="s">
        <v>232</v>
      </c>
      <c r="C51" s="143" t="s">
        <v>233</v>
      </c>
      <c r="D51" s="143">
        <v>19360</v>
      </c>
      <c r="E51" s="143">
        <v>1</v>
      </c>
      <c r="F51" s="143">
        <f t="shared" si="2"/>
        <v>19360</v>
      </c>
      <c r="G51" s="143" t="s">
        <v>234</v>
      </c>
      <c r="H51" s="147" t="e">
        <f t="shared" si="1"/>
        <v>#DIV/0!</v>
      </c>
    </row>
    <row r="52" spans="1:8">
      <c r="A52" s="142">
        <v>45224.434791666667</v>
      </c>
      <c r="B52" s="143" t="s">
        <v>45</v>
      </c>
      <c r="C52" s="143" t="s">
        <v>191</v>
      </c>
      <c r="D52" s="143">
        <v>2400</v>
      </c>
      <c r="E52" s="143">
        <v>7</v>
      </c>
      <c r="F52" s="143">
        <f t="shared" si="2"/>
        <v>16800</v>
      </c>
      <c r="G52" s="143" t="s">
        <v>34</v>
      </c>
      <c r="H52" s="147" t="e">
        <f t="shared" si="1"/>
        <v>#DIV/0!</v>
      </c>
    </row>
    <row r="53" spans="1:8">
      <c r="A53" s="142">
        <v>45126.704780092594</v>
      </c>
      <c r="B53" s="143" t="s">
        <v>92</v>
      </c>
      <c r="C53" s="143" t="s">
        <v>93</v>
      </c>
      <c r="D53" s="143">
        <v>140</v>
      </c>
      <c r="E53" s="143">
        <v>120</v>
      </c>
      <c r="F53" s="143">
        <f t="shared" si="2"/>
        <v>16800</v>
      </c>
      <c r="G53" s="143" t="s">
        <v>34</v>
      </c>
      <c r="H53" s="147" t="e">
        <f t="shared" si="1"/>
        <v>#DIV/0!</v>
      </c>
    </row>
    <row r="54" spans="1:8">
      <c r="A54" s="142">
        <v>45117.388611111113</v>
      </c>
      <c r="B54" s="143" t="s">
        <v>246</v>
      </c>
      <c r="C54" s="143" t="s">
        <v>247</v>
      </c>
      <c r="D54" s="143">
        <v>3250</v>
      </c>
      <c r="E54" s="143">
        <v>5</v>
      </c>
      <c r="F54" s="143">
        <f t="shared" si="2"/>
        <v>16250</v>
      </c>
      <c r="G54" s="143" t="s">
        <v>386</v>
      </c>
      <c r="H54" s="147" t="e">
        <f t="shared" si="1"/>
        <v>#DIV/0!</v>
      </c>
    </row>
    <row r="55" spans="1:8">
      <c r="A55" s="142">
        <v>45142.719189814816</v>
      </c>
      <c r="B55" s="143" t="s">
        <v>242</v>
      </c>
      <c r="C55" s="143" t="s">
        <v>243</v>
      </c>
      <c r="D55" s="143">
        <v>3986</v>
      </c>
      <c r="E55" s="143">
        <v>4</v>
      </c>
      <c r="F55" s="143">
        <f t="shared" si="2"/>
        <v>15944</v>
      </c>
      <c r="G55" s="143" t="s">
        <v>48</v>
      </c>
      <c r="H55" s="147" t="e">
        <f t="shared" si="1"/>
        <v>#DIV/0!</v>
      </c>
    </row>
    <row r="56" spans="1:8">
      <c r="A56" s="142">
        <v>45152.553333333337</v>
      </c>
      <c r="B56" s="143" t="s">
        <v>239</v>
      </c>
      <c r="C56" s="143" t="s">
        <v>240</v>
      </c>
      <c r="D56" s="143">
        <v>15660</v>
      </c>
      <c r="E56" s="143">
        <v>1</v>
      </c>
      <c r="F56" s="143">
        <f t="shared" si="2"/>
        <v>15660</v>
      </c>
      <c r="G56" s="143" t="s">
        <v>392</v>
      </c>
      <c r="H56" s="147" t="e">
        <f t="shared" si="1"/>
        <v>#DIV/0!</v>
      </c>
    </row>
    <row r="57" spans="1:8">
      <c r="A57" s="142">
        <v>45176.413506944446</v>
      </c>
      <c r="B57" s="143" t="s">
        <v>284</v>
      </c>
      <c r="C57" s="143" t="s">
        <v>285</v>
      </c>
      <c r="D57" s="143">
        <v>1394.8</v>
      </c>
      <c r="E57" s="143">
        <v>11</v>
      </c>
      <c r="F57" s="143">
        <f t="shared" si="2"/>
        <v>15342.8</v>
      </c>
      <c r="G57" s="143" t="s">
        <v>166</v>
      </c>
      <c r="H57" s="147" t="e">
        <f t="shared" si="1"/>
        <v>#DIV/0!</v>
      </c>
    </row>
    <row r="58" spans="1:8">
      <c r="A58" s="142">
        <v>45281.386342592596</v>
      </c>
      <c r="B58" s="143" t="s">
        <v>132</v>
      </c>
      <c r="C58" s="143" t="s">
        <v>133</v>
      </c>
      <c r="D58" s="143">
        <v>14750</v>
      </c>
      <c r="E58" s="143">
        <v>1</v>
      </c>
      <c r="F58" s="143">
        <f t="shared" si="2"/>
        <v>14750</v>
      </c>
      <c r="G58" s="143" t="s">
        <v>462</v>
      </c>
      <c r="H58" s="147" t="e">
        <f t="shared" si="1"/>
        <v>#DIV/0!</v>
      </c>
    </row>
    <row r="59" spans="1:8">
      <c r="A59" s="144">
        <v>44935.721087962964</v>
      </c>
      <c r="B59" s="145" t="s">
        <v>220</v>
      </c>
      <c r="C59" s="145" t="s">
        <v>221</v>
      </c>
      <c r="D59" s="145">
        <v>1800</v>
      </c>
      <c r="E59" s="145">
        <v>8</v>
      </c>
      <c r="F59" s="145">
        <f t="shared" si="2"/>
        <v>14400</v>
      </c>
      <c r="G59" s="145" t="s">
        <v>271</v>
      </c>
      <c r="H59" s="147" t="e">
        <f t="shared" si="1"/>
        <v>#DIV/0!</v>
      </c>
    </row>
    <row r="60" spans="1:8">
      <c r="A60" s="142">
        <v>45094.936655092592</v>
      </c>
      <c r="B60" s="143" t="s">
        <v>364</v>
      </c>
      <c r="C60" s="143" t="s">
        <v>365</v>
      </c>
      <c r="D60" s="143">
        <v>12952</v>
      </c>
      <c r="E60" s="143">
        <v>1</v>
      </c>
      <c r="F60" s="143">
        <f t="shared" si="2"/>
        <v>12952</v>
      </c>
      <c r="G60" s="143" t="s">
        <v>366</v>
      </c>
      <c r="H60" s="147" t="e">
        <f t="shared" si="1"/>
        <v>#DIV/0!</v>
      </c>
    </row>
    <row r="61" spans="1:8">
      <c r="A61" s="142">
        <v>45096.560995370368</v>
      </c>
      <c r="B61" s="143" t="s">
        <v>222</v>
      </c>
      <c r="C61" s="143" t="s">
        <v>223</v>
      </c>
      <c r="D61" s="143">
        <v>6427.5</v>
      </c>
      <c r="E61" s="143">
        <v>2</v>
      </c>
      <c r="F61" s="143">
        <f t="shared" si="2"/>
        <v>12855</v>
      </c>
      <c r="G61" s="143" t="s">
        <v>367</v>
      </c>
      <c r="H61" s="147" t="e">
        <f t="shared" si="1"/>
        <v>#DIV/0!</v>
      </c>
    </row>
    <row r="62" spans="1:8">
      <c r="A62" s="142">
        <v>45156.729004629633</v>
      </c>
      <c r="B62" s="143" t="s">
        <v>71</v>
      </c>
      <c r="C62" s="143" t="s">
        <v>72</v>
      </c>
      <c r="D62" s="143">
        <v>2500</v>
      </c>
      <c r="E62" s="143">
        <v>5</v>
      </c>
      <c r="F62" s="143">
        <f t="shared" si="2"/>
        <v>12500</v>
      </c>
      <c r="G62" s="143" t="s">
        <v>391</v>
      </c>
      <c r="H62" s="147" t="e">
        <f t="shared" si="1"/>
        <v>#DIV/0!</v>
      </c>
    </row>
    <row r="63" spans="1:8">
      <c r="A63" s="142">
        <v>45259.394618055558</v>
      </c>
      <c r="B63" s="143" t="s">
        <v>442</v>
      </c>
      <c r="C63" s="143" t="s">
        <v>443</v>
      </c>
      <c r="D63" s="143">
        <v>4140</v>
      </c>
      <c r="E63" s="143">
        <v>3</v>
      </c>
      <c r="F63" s="143">
        <f t="shared" si="2"/>
        <v>12420</v>
      </c>
      <c r="G63" s="143" t="s">
        <v>444</v>
      </c>
      <c r="H63" s="147" t="e">
        <f t="shared" si="1"/>
        <v>#DIV/0!</v>
      </c>
    </row>
    <row r="64" spans="1:8">
      <c r="A64" s="142">
        <v>45034.693703703706</v>
      </c>
      <c r="B64" s="143" t="s">
        <v>146</v>
      </c>
      <c r="C64" s="143" t="s">
        <v>147</v>
      </c>
      <c r="D64" s="143">
        <v>12220</v>
      </c>
      <c r="E64" s="143">
        <v>1</v>
      </c>
      <c r="F64" s="143">
        <f t="shared" si="2"/>
        <v>12220</v>
      </c>
      <c r="G64" s="143" t="s">
        <v>331</v>
      </c>
      <c r="H64" s="147" t="e">
        <f t="shared" si="1"/>
        <v>#DIV/0!</v>
      </c>
    </row>
    <row r="65" spans="1:8">
      <c r="A65" s="142">
        <v>45259.394618055558</v>
      </c>
      <c r="B65" s="143" t="s">
        <v>445</v>
      </c>
      <c r="C65" s="143" t="s">
        <v>446</v>
      </c>
      <c r="D65" s="143">
        <v>3960</v>
      </c>
      <c r="E65" s="143">
        <v>3</v>
      </c>
      <c r="F65" s="143">
        <f t="shared" si="2"/>
        <v>11880</v>
      </c>
      <c r="G65" s="143" t="s">
        <v>444</v>
      </c>
      <c r="H65" s="147" t="e">
        <f t="shared" si="1"/>
        <v>#DIV/0!</v>
      </c>
    </row>
    <row r="66" spans="1:8">
      <c r="A66" s="142">
        <v>45189.391134259262</v>
      </c>
      <c r="B66" s="143" t="s">
        <v>194</v>
      </c>
      <c r="C66" s="143" t="s">
        <v>195</v>
      </c>
      <c r="D66" s="143">
        <v>2970</v>
      </c>
      <c r="E66" s="143">
        <v>4</v>
      </c>
      <c r="F66" s="143">
        <f t="shared" ref="F66:F97" si="3">D66*E66</f>
        <v>11880</v>
      </c>
      <c r="G66" s="143" t="s">
        <v>149</v>
      </c>
      <c r="H66" s="147" t="e">
        <f t="shared" si="1"/>
        <v>#DIV/0!</v>
      </c>
    </row>
    <row r="67" spans="1:8">
      <c r="A67" s="142">
        <v>45094.936655092592</v>
      </c>
      <c r="B67" s="143" t="s">
        <v>374</v>
      </c>
      <c r="C67" s="142" t="s">
        <v>375</v>
      </c>
      <c r="D67" s="143">
        <v>11766</v>
      </c>
      <c r="E67" s="143">
        <v>1</v>
      </c>
      <c r="F67" s="143">
        <f t="shared" si="3"/>
        <v>11766</v>
      </c>
      <c r="G67" s="143" t="s">
        <v>366</v>
      </c>
      <c r="H67" s="147" t="e">
        <f t="shared" si="1"/>
        <v>#DIV/0!</v>
      </c>
    </row>
    <row r="68" spans="1:8">
      <c r="A68" s="142">
        <v>45240.592222222222</v>
      </c>
      <c r="B68" s="143" t="s">
        <v>447</v>
      </c>
      <c r="C68" s="143" t="s">
        <v>448</v>
      </c>
      <c r="D68" s="143">
        <v>3800</v>
      </c>
      <c r="E68" s="143">
        <v>3</v>
      </c>
      <c r="F68" s="143">
        <f t="shared" si="3"/>
        <v>11400</v>
      </c>
      <c r="G68" s="143" t="s">
        <v>449</v>
      </c>
      <c r="H68" s="147" t="e">
        <f t="shared" ref="H68:H125" si="4">(F68/F191)*100+H67</f>
        <v>#DIV/0!</v>
      </c>
    </row>
    <row r="69" spans="1:8">
      <c r="A69" s="142">
        <v>45159.699062500003</v>
      </c>
      <c r="B69" s="143" t="s">
        <v>173</v>
      </c>
      <c r="C69" s="143" t="s">
        <v>174</v>
      </c>
      <c r="D69" s="143">
        <v>196.25</v>
      </c>
      <c r="E69" s="143">
        <v>55</v>
      </c>
      <c r="F69" s="143">
        <f t="shared" si="3"/>
        <v>10793.75</v>
      </c>
      <c r="G69" s="143" t="s">
        <v>398</v>
      </c>
      <c r="H69" s="147" t="e">
        <f t="shared" si="4"/>
        <v>#DIV/0!</v>
      </c>
    </row>
    <row r="70" spans="1:8">
      <c r="A70" s="142">
        <v>45163.440451388888</v>
      </c>
      <c r="B70" s="143" t="s">
        <v>393</v>
      </c>
      <c r="C70" s="143" t="s">
        <v>394</v>
      </c>
      <c r="D70" s="143">
        <v>10608</v>
      </c>
      <c r="E70" s="143">
        <v>1</v>
      </c>
      <c r="F70" s="143">
        <f t="shared" si="3"/>
        <v>10608</v>
      </c>
      <c r="G70" s="143" t="s">
        <v>34</v>
      </c>
      <c r="H70" s="147" t="e">
        <f t="shared" si="4"/>
        <v>#DIV/0!</v>
      </c>
    </row>
    <row r="71" spans="1:8">
      <c r="A71" s="144">
        <v>44972.395949074074</v>
      </c>
      <c r="B71" s="145" t="s">
        <v>87</v>
      </c>
      <c r="C71" s="145" t="s">
        <v>88</v>
      </c>
      <c r="D71" s="145">
        <v>387</v>
      </c>
      <c r="E71" s="145">
        <v>25</v>
      </c>
      <c r="F71" s="145">
        <f t="shared" si="3"/>
        <v>9675</v>
      </c>
      <c r="G71" s="145" t="s">
        <v>248</v>
      </c>
      <c r="H71" s="147" t="e">
        <f t="shared" si="4"/>
        <v>#DIV/0!</v>
      </c>
    </row>
    <row r="72" spans="1:8">
      <c r="A72" s="144">
        <v>44979.666435185187</v>
      </c>
      <c r="B72" s="145" t="s">
        <v>278</v>
      </c>
      <c r="C72" s="145" t="s">
        <v>279</v>
      </c>
      <c r="D72" s="145">
        <v>4631.5</v>
      </c>
      <c r="E72" s="145">
        <v>2</v>
      </c>
      <c r="F72" s="145">
        <f t="shared" si="3"/>
        <v>9263</v>
      </c>
      <c r="G72" s="145" t="s">
        <v>248</v>
      </c>
      <c r="H72" s="147" t="e">
        <f t="shared" si="4"/>
        <v>#DIV/0!</v>
      </c>
    </row>
    <row r="73" spans="1:8">
      <c r="A73" s="142">
        <v>45163.443148148152</v>
      </c>
      <c r="B73" s="143" t="s">
        <v>341</v>
      </c>
      <c r="C73" s="143" t="s">
        <v>342</v>
      </c>
      <c r="D73" s="143">
        <v>4500</v>
      </c>
      <c r="E73" s="143">
        <v>2</v>
      </c>
      <c r="F73" s="143">
        <f t="shared" si="3"/>
        <v>9000</v>
      </c>
      <c r="G73" s="143" t="s">
        <v>343</v>
      </c>
      <c r="H73" s="147" t="e">
        <f t="shared" si="4"/>
        <v>#DIV/0!</v>
      </c>
    </row>
    <row r="74" spans="1:8">
      <c r="A74" s="142">
        <v>45224.434791666667</v>
      </c>
      <c r="B74" s="143" t="s">
        <v>431</v>
      </c>
      <c r="C74" s="143" t="s">
        <v>432</v>
      </c>
      <c r="D74" s="143">
        <v>4400</v>
      </c>
      <c r="E74" s="143">
        <v>2</v>
      </c>
      <c r="F74" s="143">
        <f t="shared" si="3"/>
        <v>8800</v>
      </c>
      <c r="G74" s="143" t="s">
        <v>34</v>
      </c>
      <c r="H74" s="147" t="e">
        <f t="shared" si="4"/>
        <v>#DIV/0!</v>
      </c>
    </row>
    <row r="75" spans="1:8">
      <c r="A75" s="144">
        <v>44956.376805555556</v>
      </c>
      <c r="B75" s="145" t="s">
        <v>216</v>
      </c>
      <c r="C75" s="145" t="s">
        <v>217</v>
      </c>
      <c r="D75" s="145">
        <v>8600</v>
      </c>
      <c r="E75" s="145">
        <v>1</v>
      </c>
      <c r="F75" s="145">
        <f t="shared" si="3"/>
        <v>8600</v>
      </c>
      <c r="G75" s="145" t="s">
        <v>269</v>
      </c>
      <c r="H75" s="147" t="e">
        <f t="shared" si="4"/>
        <v>#DIV/0!</v>
      </c>
    </row>
    <row r="76" spans="1:8">
      <c r="A76" s="142">
        <v>45224.434791666667</v>
      </c>
      <c r="B76" s="143" t="s">
        <v>38</v>
      </c>
      <c r="C76" s="143" t="s">
        <v>39</v>
      </c>
      <c r="D76" s="143">
        <v>8550</v>
      </c>
      <c r="E76" s="143">
        <v>1</v>
      </c>
      <c r="F76" s="143">
        <f t="shared" si="3"/>
        <v>8550</v>
      </c>
      <c r="G76" s="143" t="s">
        <v>34</v>
      </c>
      <c r="H76" s="147" t="e">
        <f t="shared" si="4"/>
        <v>#DIV/0!</v>
      </c>
    </row>
    <row r="77" spans="1:8">
      <c r="A77" s="142">
        <v>45006.710821759261</v>
      </c>
      <c r="B77" s="143" t="s">
        <v>312</v>
      </c>
      <c r="C77" s="143" t="s">
        <v>313</v>
      </c>
      <c r="D77" s="143">
        <v>8000</v>
      </c>
      <c r="E77" s="143">
        <v>1</v>
      </c>
      <c r="F77" s="143">
        <f t="shared" si="3"/>
        <v>8000</v>
      </c>
      <c r="G77" s="143" t="s">
        <v>185</v>
      </c>
      <c r="H77" s="147" t="e">
        <f t="shared" si="4"/>
        <v>#DIV/0!</v>
      </c>
    </row>
    <row r="78" spans="1:8">
      <c r="A78" s="142">
        <v>45177.432511574072</v>
      </c>
      <c r="B78" s="143" t="s">
        <v>413</v>
      </c>
      <c r="C78" s="143" t="s">
        <v>414</v>
      </c>
      <c r="D78" s="143">
        <v>7410</v>
      </c>
      <c r="E78" s="143">
        <v>1</v>
      </c>
      <c r="F78" s="143">
        <f t="shared" si="3"/>
        <v>7410</v>
      </c>
      <c r="G78" s="143" t="s">
        <v>415</v>
      </c>
      <c r="H78" s="147" t="e">
        <f t="shared" si="4"/>
        <v>#DIV/0!</v>
      </c>
    </row>
    <row r="79" spans="1:8">
      <c r="A79" s="142">
        <v>45260.383518518516</v>
      </c>
      <c r="B79" s="143" t="s">
        <v>225</v>
      </c>
      <c r="C79" s="143" t="s">
        <v>226</v>
      </c>
      <c r="D79" s="143">
        <v>7163</v>
      </c>
      <c r="E79" s="143">
        <v>1</v>
      </c>
      <c r="F79" s="143">
        <f t="shared" si="3"/>
        <v>7163</v>
      </c>
      <c r="G79" s="143" t="s">
        <v>450</v>
      </c>
      <c r="H79" s="147" t="e">
        <f t="shared" si="4"/>
        <v>#DIV/0!</v>
      </c>
    </row>
    <row r="80" spans="1:8">
      <c r="A80" s="142">
        <v>45142.666944444441</v>
      </c>
      <c r="B80" s="143" t="s">
        <v>176</v>
      </c>
      <c r="C80" s="143" t="s">
        <v>177</v>
      </c>
      <c r="D80" s="143">
        <v>2350</v>
      </c>
      <c r="E80" s="143">
        <v>3</v>
      </c>
      <c r="F80" s="143">
        <f t="shared" si="3"/>
        <v>7050</v>
      </c>
      <c r="G80" s="143" t="s">
        <v>102</v>
      </c>
      <c r="H80" s="147" t="e">
        <f t="shared" si="4"/>
        <v>#DIV/0!</v>
      </c>
    </row>
    <row r="81" spans="1:8">
      <c r="A81" s="142">
        <v>44994.455381944441</v>
      </c>
      <c r="B81" s="143" t="s">
        <v>305</v>
      </c>
      <c r="C81" s="143" t="s">
        <v>306</v>
      </c>
      <c r="D81" s="143">
        <v>6897</v>
      </c>
      <c r="E81" s="143">
        <v>1</v>
      </c>
      <c r="F81" s="143">
        <f t="shared" si="3"/>
        <v>6897</v>
      </c>
      <c r="G81" s="143" t="s">
        <v>307</v>
      </c>
      <c r="H81" s="147" t="e">
        <f t="shared" si="4"/>
        <v>#DIV/0!</v>
      </c>
    </row>
    <row r="82" spans="1:8">
      <c r="A82" s="142">
        <v>45089.711875000001</v>
      </c>
      <c r="B82" s="143" t="s">
        <v>73</v>
      </c>
      <c r="C82" s="143" t="s">
        <v>74</v>
      </c>
      <c r="D82" s="143">
        <v>18</v>
      </c>
      <c r="E82" s="143">
        <v>350</v>
      </c>
      <c r="F82" s="143">
        <f t="shared" si="3"/>
        <v>6300</v>
      </c>
      <c r="G82" s="143" t="s">
        <v>370</v>
      </c>
      <c r="H82" s="147" t="e">
        <f t="shared" si="4"/>
        <v>#DIV/0!</v>
      </c>
    </row>
    <row r="83" spans="1:8" ht="18" customHeight="1">
      <c r="A83" s="142">
        <v>45224.434791666667</v>
      </c>
      <c r="B83" s="143" t="s">
        <v>107</v>
      </c>
      <c r="C83" s="143" t="s">
        <v>108</v>
      </c>
      <c r="D83" s="143">
        <v>6200</v>
      </c>
      <c r="E83" s="143">
        <v>1</v>
      </c>
      <c r="F83" s="143">
        <f t="shared" si="3"/>
        <v>6200</v>
      </c>
      <c r="G83" s="143" t="s">
        <v>34</v>
      </c>
      <c r="H83" s="147" t="e">
        <f t="shared" si="4"/>
        <v>#DIV/0!</v>
      </c>
    </row>
    <row r="84" spans="1:8">
      <c r="A84" s="142">
        <v>45126.704780092594</v>
      </c>
      <c r="B84" s="143" t="s">
        <v>53</v>
      </c>
      <c r="C84" s="143" t="s">
        <v>101</v>
      </c>
      <c r="D84" s="143">
        <v>153</v>
      </c>
      <c r="E84" s="143">
        <v>40</v>
      </c>
      <c r="F84" s="143">
        <f t="shared" si="3"/>
        <v>6120</v>
      </c>
      <c r="G84" s="143" t="s">
        <v>34</v>
      </c>
      <c r="H84" s="147" t="e">
        <f t="shared" si="4"/>
        <v>#DIV/0!</v>
      </c>
    </row>
    <row r="85" spans="1:8">
      <c r="A85" s="144">
        <v>44979.666435185187</v>
      </c>
      <c r="B85" s="145" t="s">
        <v>144</v>
      </c>
      <c r="C85" s="145" t="s">
        <v>145</v>
      </c>
      <c r="D85" s="145">
        <v>2000</v>
      </c>
      <c r="E85" s="145">
        <v>3</v>
      </c>
      <c r="F85" s="145">
        <f t="shared" si="3"/>
        <v>6000</v>
      </c>
      <c r="G85" s="145" t="s">
        <v>34</v>
      </c>
      <c r="H85" s="147" t="e">
        <f t="shared" si="4"/>
        <v>#DIV/0!</v>
      </c>
    </row>
    <row r="86" spans="1:8">
      <c r="A86" s="142">
        <v>45240.593217592592</v>
      </c>
      <c r="B86" s="143" t="s">
        <v>211</v>
      </c>
      <c r="C86" s="143" t="s">
        <v>212</v>
      </c>
      <c r="D86" s="143">
        <v>300</v>
      </c>
      <c r="E86" s="143">
        <v>20</v>
      </c>
      <c r="F86" s="143">
        <f t="shared" si="3"/>
        <v>6000</v>
      </c>
      <c r="G86" s="143" t="s">
        <v>451</v>
      </c>
      <c r="H86" s="147" t="e">
        <f t="shared" si="4"/>
        <v>#DIV/0!</v>
      </c>
    </row>
    <row r="87" spans="1:8">
      <c r="A87" s="142">
        <v>45177.432511574072</v>
      </c>
      <c r="B87" s="143" t="s">
        <v>416</v>
      </c>
      <c r="C87" s="143" t="s">
        <v>417</v>
      </c>
      <c r="D87" s="143">
        <v>5605</v>
      </c>
      <c r="E87" s="143">
        <v>1</v>
      </c>
      <c r="F87" s="143">
        <f t="shared" si="3"/>
        <v>5605</v>
      </c>
      <c r="G87" s="143" t="s">
        <v>415</v>
      </c>
      <c r="H87" s="147" t="e">
        <f t="shared" si="4"/>
        <v>#DIV/0!</v>
      </c>
    </row>
    <row r="88" spans="1:8">
      <c r="A88" s="142">
        <v>45273.648078703707</v>
      </c>
      <c r="B88" s="143" t="s">
        <v>201</v>
      </c>
      <c r="C88" s="143" t="s">
        <v>202</v>
      </c>
      <c r="D88" s="143">
        <v>2219</v>
      </c>
      <c r="E88" s="143">
        <v>2</v>
      </c>
      <c r="F88" s="143">
        <f t="shared" si="3"/>
        <v>4438</v>
      </c>
      <c r="G88" s="143" t="s">
        <v>461</v>
      </c>
      <c r="H88" s="147" t="e">
        <f t="shared" si="4"/>
        <v>#DIV/0!</v>
      </c>
    </row>
    <row r="89" spans="1:8">
      <c r="A89" s="142">
        <v>45226.726099537038</v>
      </c>
      <c r="B89" s="143" t="s">
        <v>433</v>
      </c>
      <c r="C89" s="143" t="s">
        <v>434</v>
      </c>
      <c r="D89" s="143">
        <v>2050</v>
      </c>
      <c r="E89" s="143">
        <v>2</v>
      </c>
      <c r="F89" s="143">
        <f t="shared" si="3"/>
        <v>4100</v>
      </c>
      <c r="G89" s="143" t="s">
        <v>435</v>
      </c>
      <c r="H89" s="147" t="e">
        <f t="shared" si="4"/>
        <v>#DIV/0!</v>
      </c>
    </row>
    <row r="90" spans="1:8">
      <c r="A90" s="144">
        <v>44939.475775462961</v>
      </c>
      <c r="B90" s="145" t="s">
        <v>207</v>
      </c>
      <c r="C90" s="145" t="s">
        <v>208</v>
      </c>
      <c r="D90" s="145">
        <v>2030</v>
      </c>
      <c r="E90" s="145">
        <v>2</v>
      </c>
      <c r="F90" s="145">
        <f t="shared" si="3"/>
        <v>4060</v>
      </c>
      <c r="G90" s="145" t="s">
        <v>270</v>
      </c>
      <c r="H90" s="147" t="e">
        <f t="shared" si="4"/>
        <v>#DIV/0!</v>
      </c>
    </row>
    <row r="91" spans="1:8">
      <c r="A91" s="142">
        <v>45272.72861111111</v>
      </c>
      <c r="B91" s="143" t="s">
        <v>459</v>
      </c>
      <c r="C91" s="143" t="s">
        <v>460</v>
      </c>
      <c r="D91" s="143">
        <v>3840</v>
      </c>
      <c r="E91" s="143">
        <v>1</v>
      </c>
      <c r="F91" s="143">
        <f t="shared" si="3"/>
        <v>3840</v>
      </c>
      <c r="G91" s="143" t="s">
        <v>458</v>
      </c>
      <c r="H91" s="147" t="e">
        <f t="shared" si="4"/>
        <v>#DIV/0!</v>
      </c>
    </row>
    <row r="92" spans="1:8">
      <c r="A92" s="142">
        <v>45177.432511574072</v>
      </c>
      <c r="B92" s="143" t="s">
        <v>418</v>
      </c>
      <c r="C92" s="143" t="s">
        <v>419</v>
      </c>
      <c r="D92" s="143">
        <v>3515</v>
      </c>
      <c r="E92" s="143">
        <v>1</v>
      </c>
      <c r="F92" s="143">
        <f t="shared" si="3"/>
        <v>3515</v>
      </c>
      <c r="G92" s="143" t="s">
        <v>415</v>
      </c>
      <c r="H92" s="147" t="e">
        <f t="shared" si="4"/>
        <v>#DIV/0!</v>
      </c>
    </row>
    <row r="93" spans="1:8">
      <c r="A93" s="142">
        <v>45177.432511574072</v>
      </c>
      <c r="B93" s="143" t="s">
        <v>420</v>
      </c>
      <c r="C93" s="143" t="s">
        <v>421</v>
      </c>
      <c r="D93" s="143">
        <v>3515</v>
      </c>
      <c r="E93" s="143">
        <v>1</v>
      </c>
      <c r="F93" s="143">
        <f t="shared" si="3"/>
        <v>3515</v>
      </c>
      <c r="G93" s="143" t="s">
        <v>415</v>
      </c>
      <c r="H93" s="147" t="e">
        <f t="shared" si="4"/>
        <v>#DIV/0!</v>
      </c>
    </row>
    <row r="94" spans="1:8">
      <c r="A94" s="142">
        <v>45205.709722222222</v>
      </c>
      <c r="B94" s="143" t="s">
        <v>77</v>
      </c>
      <c r="C94" s="143" t="s">
        <v>78</v>
      </c>
      <c r="D94" s="143">
        <v>140</v>
      </c>
      <c r="E94" s="143">
        <v>25</v>
      </c>
      <c r="F94" s="143">
        <f t="shared" si="3"/>
        <v>3500</v>
      </c>
      <c r="G94" s="143" t="s">
        <v>96</v>
      </c>
      <c r="H94" s="147" t="e">
        <f t="shared" si="4"/>
        <v>#DIV/0!</v>
      </c>
    </row>
    <row r="95" spans="1:8">
      <c r="A95" s="142">
        <v>45126.704780092594</v>
      </c>
      <c r="B95" s="143" t="s">
        <v>52</v>
      </c>
      <c r="C95" s="143" t="s">
        <v>81</v>
      </c>
      <c r="D95" s="143">
        <v>4</v>
      </c>
      <c r="E95" s="143">
        <v>800</v>
      </c>
      <c r="F95" s="143">
        <f t="shared" si="3"/>
        <v>3200</v>
      </c>
      <c r="G95" s="143" t="s">
        <v>34</v>
      </c>
      <c r="H95" s="147" t="e">
        <f t="shared" si="4"/>
        <v>#DIV/0!</v>
      </c>
    </row>
    <row r="96" spans="1:8">
      <c r="A96" s="142">
        <v>45156.729004629633</v>
      </c>
      <c r="B96" s="143" t="s">
        <v>90</v>
      </c>
      <c r="C96" s="143" t="s">
        <v>91</v>
      </c>
      <c r="D96" s="143">
        <v>660.5</v>
      </c>
      <c r="E96" s="143">
        <v>4</v>
      </c>
      <c r="F96" s="143">
        <f t="shared" si="3"/>
        <v>2642</v>
      </c>
      <c r="G96" s="143" t="s">
        <v>391</v>
      </c>
      <c r="H96" s="147" t="e">
        <f t="shared" si="4"/>
        <v>#DIV/0!</v>
      </c>
    </row>
    <row r="97" spans="1:8">
      <c r="A97" s="142">
        <v>44994.677766203706</v>
      </c>
      <c r="B97" s="143" t="s">
        <v>308</v>
      </c>
      <c r="C97" s="143" t="s">
        <v>309</v>
      </c>
      <c r="D97" s="143">
        <v>2600</v>
      </c>
      <c r="E97" s="143">
        <v>1</v>
      </c>
      <c r="F97" s="143">
        <f t="shared" si="3"/>
        <v>2600</v>
      </c>
      <c r="G97" s="143" t="s">
        <v>310</v>
      </c>
      <c r="H97" s="147" t="e">
        <f t="shared" si="4"/>
        <v>#DIV/0!</v>
      </c>
    </row>
    <row r="98" spans="1:8">
      <c r="A98" s="142">
        <v>45085.596921296295</v>
      </c>
      <c r="B98" s="143" t="s">
        <v>54</v>
      </c>
      <c r="C98" s="143" t="s">
        <v>86</v>
      </c>
      <c r="D98" s="143">
        <v>32</v>
      </c>
      <c r="E98" s="143">
        <v>80</v>
      </c>
      <c r="F98" s="143">
        <f t="shared" ref="F98:F125" si="5">D98*E98</f>
        <v>2560</v>
      </c>
      <c r="G98" s="143" t="s">
        <v>149</v>
      </c>
      <c r="H98" s="147" t="e">
        <f t="shared" si="4"/>
        <v>#DIV/0!</v>
      </c>
    </row>
    <row r="99" spans="1:8">
      <c r="A99" s="142">
        <v>45142.666944444441</v>
      </c>
      <c r="B99" s="143" t="s">
        <v>198</v>
      </c>
      <c r="C99" s="143" t="s">
        <v>199</v>
      </c>
      <c r="D99" s="143">
        <v>600</v>
      </c>
      <c r="E99" s="143">
        <v>4</v>
      </c>
      <c r="F99" s="143">
        <f t="shared" si="5"/>
        <v>2400</v>
      </c>
      <c r="G99" s="143" t="s">
        <v>399</v>
      </c>
      <c r="H99" s="147" t="e">
        <f t="shared" si="4"/>
        <v>#DIV/0!</v>
      </c>
    </row>
    <row r="100" spans="1:8">
      <c r="A100" s="144">
        <v>44966.699432870373</v>
      </c>
      <c r="B100" s="145" t="s">
        <v>280</v>
      </c>
      <c r="C100" s="145" t="s">
        <v>281</v>
      </c>
      <c r="D100" s="145">
        <v>470</v>
      </c>
      <c r="E100" s="145">
        <v>5</v>
      </c>
      <c r="F100" s="145">
        <f t="shared" si="5"/>
        <v>2350</v>
      </c>
      <c r="G100" s="145" t="s">
        <v>229</v>
      </c>
      <c r="H100" s="147" t="e">
        <f t="shared" si="4"/>
        <v>#DIV/0!</v>
      </c>
    </row>
    <row r="101" spans="1:8">
      <c r="A101" s="142">
        <v>45272.72861111111</v>
      </c>
      <c r="B101" s="143" t="s">
        <v>456</v>
      </c>
      <c r="C101" s="143" t="s">
        <v>457</v>
      </c>
      <c r="D101" s="143">
        <v>2290</v>
      </c>
      <c r="E101" s="143">
        <v>1</v>
      </c>
      <c r="F101" s="143">
        <f t="shared" si="5"/>
        <v>2290</v>
      </c>
      <c r="G101" s="143" t="s">
        <v>458</v>
      </c>
      <c r="H101" s="147" t="e">
        <f t="shared" si="4"/>
        <v>#DIV/0!</v>
      </c>
    </row>
    <row r="102" spans="1:8">
      <c r="A102" s="142">
        <v>45196.728483796294</v>
      </c>
      <c r="B102" s="143" t="s">
        <v>142</v>
      </c>
      <c r="C102" s="143" t="s">
        <v>143</v>
      </c>
      <c r="D102" s="143">
        <v>1100</v>
      </c>
      <c r="E102" s="143">
        <v>2</v>
      </c>
      <c r="F102" s="143">
        <f t="shared" si="5"/>
        <v>2200</v>
      </c>
      <c r="G102" s="143" t="s">
        <v>422</v>
      </c>
      <c r="H102" s="147" t="e">
        <f t="shared" si="4"/>
        <v>#DIV/0!</v>
      </c>
    </row>
    <row r="103" spans="1:8">
      <c r="A103" s="144">
        <v>44978.420081018521</v>
      </c>
      <c r="B103" s="145" t="s">
        <v>227</v>
      </c>
      <c r="C103" s="145" t="s">
        <v>228</v>
      </c>
      <c r="D103" s="145">
        <v>2200</v>
      </c>
      <c r="E103" s="145">
        <v>1</v>
      </c>
      <c r="F103" s="145">
        <f t="shared" si="5"/>
        <v>2200</v>
      </c>
      <c r="G103" s="145" t="s">
        <v>149</v>
      </c>
      <c r="H103" s="147" t="e">
        <f t="shared" si="4"/>
        <v>#DIV/0!</v>
      </c>
    </row>
    <row r="104" spans="1:8">
      <c r="A104" s="142">
        <v>45205.709722222222</v>
      </c>
      <c r="B104" s="143" t="s">
        <v>163</v>
      </c>
      <c r="C104" s="143" t="s">
        <v>164</v>
      </c>
      <c r="D104" s="143">
        <v>90.7</v>
      </c>
      <c r="E104" s="143">
        <v>20</v>
      </c>
      <c r="F104" s="143">
        <f t="shared" si="5"/>
        <v>1814</v>
      </c>
      <c r="G104" s="143" t="s">
        <v>96</v>
      </c>
      <c r="H104" s="147" t="e">
        <f t="shared" si="4"/>
        <v>#DIV/0!</v>
      </c>
    </row>
    <row r="105" spans="1:8">
      <c r="A105" s="142">
        <v>45260.383518518516</v>
      </c>
      <c r="B105" s="143" t="s">
        <v>167</v>
      </c>
      <c r="C105" s="143" t="s">
        <v>168</v>
      </c>
      <c r="D105" s="143">
        <v>82.65</v>
      </c>
      <c r="E105" s="143">
        <v>20</v>
      </c>
      <c r="F105" s="143">
        <f t="shared" si="5"/>
        <v>1653</v>
      </c>
      <c r="G105" s="143" t="s">
        <v>34</v>
      </c>
      <c r="H105" s="147" t="e">
        <f t="shared" si="4"/>
        <v>#DIV/0!</v>
      </c>
    </row>
    <row r="106" spans="1:8">
      <c r="A106" s="142">
        <v>45034.693703703706</v>
      </c>
      <c r="B106" s="143" t="s">
        <v>332</v>
      </c>
      <c r="C106" s="143" t="s">
        <v>333</v>
      </c>
      <c r="D106" s="143">
        <v>250</v>
      </c>
      <c r="E106" s="143">
        <v>6</v>
      </c>
      <c r="F106" s="143">
        <f t="shared" si="5"/>
        <v>1500</v>
      </c>
      <c r="G106" s="143" t="s">
        <v>334</v>
      </c>
      <c r="H106" s="147" t="e">
        <f t="shared" si="4"/>
        <v>#DIV/0!</v>
      </c>
    </row>
    <row r="107" spans="1:8">
      <c r="A107" s="142">
        <v>45259.394618055558</v>
      </c>
      <c r="B107" s="143" t="s">
        <v>452</v>
      </c>
      <c r="C107" s="143" t="s">
        <v>453</v>
      </c>
      <c r="D107" s="143">
        <v>1440</v>
      </c>
      <c r="E107" s="143">
        <v>1</v>
      </c>
      <c r="F107" s="143">
        <f t="shared" si="5"/>
        <v>1440</v>
      </c>
      <c r="G107" s="143" t="s">
        <v>444</v>
      </c>
      <c r="H107" s="147" t="e">
        <f t="shared" si="4"/>
        <v>#DIV/0!</v>
      </c>
    </row>
    <row r="108" spans="1:8">
      <c r="A108" s="144">
        <v>44979.666435185187</v>
      </c>
      <c r="B108" s="145" t="s">
        <v>282</v>
      </c>
      <c r="C108" s="145" t="s">
        <v>283</v>
      </c>
      <c r="D108" s="145">
        <v>95</v>
      </c>
      <c r="E108" s="145">
        <v>15</v>
      </c>
      <c r="F108" s="145">
        <f t="shared" si="5"/>
        <v>1425</v>
      </c>
      <c r="G108" s="145" t="s">
        <v>34</v>
      </c>
      <c r="H108" s="147" t="e">
        <f t="shared" si="4"/>
        <v>#DIV/0!</v>
      </c>
    </row>
    <row r="109" spans="1:8">
      <c r="A109" s="142">
        <v>45103.719907407409</v>
      </c>
      <c r="B109" s="143" t="s">
        <v>97</v>
      </c>
      <c r="C109" s="143" t="s">
        <v>98</v>
      </c>
      <c r="D109" s="143">
        <v>136.6</v>
      </c>
      <c r="E109" s="143">
        <v>10</v>
      </c>
      <c r="F109" s="143">
        <f t="shared" si="5"/>
        <v>1366</v>
      </c>
      <c r="G109" s="143" t="s">
        <v>371</v>
      </c>
      <c r="H109" s="147" t="e">
        <f t="shared" si="4"/>
        <v>#DIV/0!</v>
      </c>
    </row>
    <row r="110" spans="1:8">
      <c r="A110" s="142">
        <v>45260.38417824074</v>
      </c>
      <c r="B110" s="143" t="s">
        <v>134</v>
      </c>
      <c r="C110" s="143" t="s">
        <v>135</v>
      </c>
      <c r="D110" s="143">
        <v>1365</v>
      </c>
      <c r="E110" s="143">
        <v>1</v>
      </c>
      <c r="F110" s="143">
        <f t="shared" si="5"/>
        <v>1365</v>
      </c>
      <c r="G110" s="143" t="s">
        <v>34</v>
      </c>
      <c r="H110" s="147" t="e">
        <f t="shared" si="4"/>
        <v>#DIV/0!</v>
      </c>
    </row>
    <row r="111" spans="1:8">
      <c r="A111" s="142">
        <v>45181.581018518518</v>
      </c>
      <c r="B111" s="143" t="s">
        <v>94</v>
      </c>
      <c r="C111" s="143" t="s">
        <v>95</v>
      </c>
      <c r="D111" s="143">
        <v>19</v>
      </c>
      <c r="E111" s="143">
        <v>60</v>
      </c>
      <c r="F111" s="143">
        <f t="shared" si="5"/>
        <v>1140</v>
      </c>
      <c r="G111" s="143" t="s">
        <v>149</v>
      </c>
      <c r="H111" s="147" t="e">
        <f t="shared" si="4"/>
        <v>#DIV/0!</v>
      </c>
    </row>
    <row r="112" spans="1:8">
      <c r="A112" s="142">
        <v>45286.43445601852</v>
      </c>
      <c r="B112" s="143" t="s">
        <v>140</v>
      </c>
      <c r="C112" s="143" t="s">
        <v>141</v>
      </c>
      <c r="D112" s="143">
        <v>216</v>
      </c>
      <c r="E112" s="143">
        <v>5</v>
      </c>
      <c r="F112" s="143">
        <f t="shared" si="5"/>
        <v>1080</v>
      </c>
      <c r="G112" s="143" t="s">
        <v>190</v>
      </c>
      <c r="H112" s="147" t="e">
        <f t="shared" si="4"/>
        <v>#DIV/0!</v>
      </c>
    </row>
    <row r="113" spans="1:8">
      <c r="A113" s="142">
        <v>45224.434791666667</v>
      </c>
      <c r="B113" s="143" t="s">
        <v>79</v>
      </c>
      <c r="C113" s="143" t="s">
        <v>80</v>
      </c>
      <c r="D113" s="143">
        <v>17</v>
      </c>
      <c r="E113" s="143">
        <v>60</v>
      </c>
      <c r="F113" s="143">
        <f t="shared" si="5"/>
        <v>1020</v>
      </c>
      <c r="G113" s="143" t="s">
        <v>34</v>
      </c>
      <c r="H113" s="147" t="e">
        <f t="shared" si="4"/>
        <v>#DIV/0!</v>
      </c>
    </row>
    <row r="114" spans="1:8">
      <c r="A114" s="144">
        <v>44979.666435185187</v>
      </c>
      <c r="B114" s="145" t="s">
        <v>286</v>
      </c>
      <c r="C114" s="145" t="s">
        <v>287</v>
      </c>
      <c r="D114" s="145">
        <v>95</v>
      </c>
      <c r="E114" s="145">
        <v>10</v>
      </c>
      <c r="F114" s="145">
        <f t="shared" si="5"/>
        <v>950</v>
      </c>
      <c r="G114" s="145" t="s">
        <v>34</v>
      </c>
      <c r="H114" s="147" t="e">
        <f t="shared" si="4"/>
        <v>#DIV/0!</v>
      </c>
    </row>
    <row r="115" spans="1:8">
      <c r="A115" s="142">
        <v>45034.693703703706</v>
      </c>
      <c r="B115" s="143" t="s">
        <v>252</v>
      </c>
      <c r="C115" s="143" t="s">
        <v>253</v>
      </c>
      <c r="D115" s="143">
        <v>94</v>
      </c>
      <c r="E115" s="143">
        <v>10</v>
      </c>
      <c r="F115" s="143">
        <f t="shared" si="5"/>
        <v>940</v>
      </c>
      <c r="G115" s="143" t="s">
        <v>335</v>
      </c>
      <c r="H115" s="147" t="e">
        <f t="shared" si="4"/>
        <v>#DIV/0!</v>
      </c>
    </row>
    <row r="116" spans="1:8">
      <c r="A116" s="142">
        <v>45181.581018518518</v>
      </c>
      <c r="B116" s="143" t="s">
        <v>103</v>
      </c>
      <c r="C116" s="143" t="s">
        <v>104</v>
      </c>
      <c r="D116" s="143">
        <v>290</v>
      </c>
      <c r="E116" s="143">
        <v>3</v>
      </c>
      <c r="F116" s="143">
        <f t="shared" si="5"/>
        <v>870</v>
      </c>
      <c r="G116" s="143" t="s">
        <v>149</v>
      </c>
      <c r="H116" s="147" t="e">
        <f t="shared" si="4"/>
        <v>#DIV/0!</v>
      </c>
    </row>
    <row r="117" spans="1:8">
      <c r="A117" s="142">
        <v>45159.699062500003</v>
      </c>
      <c r="B117" s="143" t="s">
        <v>400</v>
      </c>
      <c r="C117" s="143" t="s">
        <v>401</v>
      </c>
      <c r="D117" s="143">
        <v>84.9</v>
      </c>
      <c r="E117" s="143">
        <v>10</v>
      </c>
      <c r="F117" s="143">
        <f t="shared" si="5"/>
        <v>849</v>
      </c>
      <c r="G117" s="143" t="s">
        <v>402</v>
      </c>
      <c r="H117" s="147" t="e">
        <f t="shared" si="4"/>
        <v>#DIV/0!</v>
      </c>
    </row>
    <row r="118" spans="1:8">
      <c r="A118" s="142">
        <v>45142.666944444441</v>
      </c>
      <c r="B118" s="143" t="s">
        <v>150</v>
      </c>
      <c r="C118" s="143" t="s">
        <v>151</v>
      </c>
      <c r="D118" s="143">
        <v>6.5</v>
      </c>
      <c r="E118" s="143">
        <v>100</v>
      </c>
      <c r="F118" s="143">
        <f t="shared" si="5"/>
        <v>650</v>
      </c>
      <c r="G118" s="143" t="s">
        <v>406</v>
      </c>
      <c r="H118" s="147" t="e">
        <f t="shared" si="4"/>
        <v>#DIV/0!</v>
      </c>
    </row>
    <row r="119" spans="1:8">
      <c r="A119" s="142">
        <v>45085.595509259256</v>
      </c>
      <c r="B119" s="143" t="s">
        <v>372</v>
      </c>
      <c r="C119" s="143" t="s">
        <v>373</v>
      </c>
      <c r="D119" s="143">
        <v>60</v>
      </c>
      <c r="E119" s="143">
        <v>10</v>
      </c>
      <c r="F119" s="143">
        <f t="shared" si="5"/>
        <v>600</v>
      </c>
      <c r="G119" s="143" t="s">
        <v>149</v>
      </c>
      <c r="H119" s="147" t="e">
        <f t="shared" si="4"/>
        <v>#DIV/0!</v>
      </c>
    </row>
    <row r="120" spans="1:8">
      <c r="A120" s="142">
        <v>45159.699062500003</v>
      </c>
      <c r="B120" s="143" t="s">
        <v>403</v>
      </c>
      <c r="C120" s="143" t="s">
        <v>404</v>
      </c>
      <c r="D120" s="143">
        <v>55.1</v>
      </c>
      <c r="E120" s="143">
        <v>10</v>
      </c>
      <c r="F120" s="143">
        <f t="shared" si="5"/>
        <v>551</v>
      </c>
      <c r="G120" s="143" t="s">
        <v>405</v>
      </c>
      <c r="H120" s="147" t="e">
        <f t="shared" si="4"/>
        <v>#DIV/0!</v>
      </c>
    </row>
    <row r="121" spans="1:8">
      <c r="A121" s="144">
        <v>44935.721087962964</v>
      </c>
      <c r="B121" s="145" t="s">
        <v>274</v>
      </c>
      <c r="C121" s="145" t="s">
        <v>275</v>
      </c>
      <c r="D121" s="145">
        <v>210</v>
      </c>
      <c r="E121" s="145">
        <v>2</v>
      </c>
      <c r="F121" s="145">
        <f t="shared" si="5"/>
        <v>420</v>
      </c>
      <c r="G121" s="145" t="s">
        <v>271</v>
      </c>
      <c r="H121" s="147" t="e">
        <f t="shared" si="4"/>
        <v>#DIV/0!</v>
      </c>
    </row>
    <row r="122" spans="1:8">
      <c r="A122" s="144">
        <v>44935.722199074073</v>
      </c>
      <c r="B122" s="145" t="s">
        <v>244</v>
      </c>
      <c r="C122" s="145" t="s">
        <v>245</v>
      </c>
      <c r="D122" s="145">
        <v>185</v>
      </c>
      <c r="E122" s="145">
        <v>1</v>
      </c>
      <c r="F122" s="145">
        <f t="shared" si="5"/>
        <v>185</v>
      </c>
      <c r="G122" s="145" t="s">
        <v>271</v>
      </c>
      <c r="H122" s="147" t="e">
        <f t="shared" si="4"/>
        <v>#DIV/0!</v>
      </c>
    </row>
    <row r="123" spans="1:8">
      <c r="A123" s="144">
        <v>44966.699432870373</v>
      </c>
      <c r="B123" s="145" t="s">
        <v>288</v>
      </c>
      <c r="C123" s="145" t="s">
        <v>289</v>
      </c>
      <c r="D123" s="145">
        <v>153</v>
      </c>
      <c r="E123" s="145">
        <v>1</v>
      </c>
      <c r="F123" s="145">
        <f t="shared" si="5"/>
        <v>153</v>
      </c>
      <c r="G123" s="145" t="s">
        <v>248</v>
      </c>
      <c r="H123" s="147" t="e">
        <f t="shared" si="4"/>
        <v>#DIV/0!</v>
      </c>
    </row>
    <row r="124" spans="1:8">
      <c r="A124" s="142">
        <v>45034.693703703706</v>
      </c>
      <c r="B124" s="143" t="s">
        <v>337</v>
      </c>
      <c r="C124" s="143" t="s">
        <v>338</v>
      </c>
      <c r="D124" s="143">
        <v>21</v>
      </c>
      <c r="E124" s="143">
        <v>1</v>
      </c>
      <c r="F124" s="143">
        <f t="shared" si="5"/>
        <v>21</v>
      </c>
      <c r="G124" s="143" t="s">
        <v>331</v>
      </c>
      <c r="H124" s="147" t="e">
        <f t="shared" si="4"/>
        <v>#DIV/0!</v>
      </c>
    </row>
    <row r="125" spans="1:8">
      <c r="A125" s="142">
        <v>45118.574942129628</v>
      </c>
      <c r="B125" s="143" t="s">
        <v>344</v>
      </c>
      <c r="C125" s="143" t="s">
        <v>345</v>
      </c>
      <c r="D125" s="143">
        <v>0</v>
      </c>
      <c r="E125" s="143">
        <v>2</v>
      </c>
      <c r="F125" s="143">
        <f t="shared" si="5"/>
        <v>0</v>
      </c>
      <c r="G125" s="143"/>
      <c r="H125" s="147" t="e">
        <f t="shared" si="4"/>
        <v>#DIV/0!</v>
      </c>
    </row>
    <row r="126" spans="1:8">
      <c r="F126" s="141">
        <f>SUM(F2:F125)</f>
        <v>3780587</v>
      </c>
    </row>
  </sheetData>
  <sortState xmlns:xlrd2="http://schemas.microsoft.com/office/spreadsheetml/2017/richdata2" ref="A2:H199">
    <sortCondition descending="1" ref="F99:F199"/>
  </sortState>
  <phoneticPr fontId="58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P21"/>
  <sheetViews>
    <sheetView topLeftCell="A11" workbookViewId="0">
      <selection activeCell="K13" sqref="K13:P21"/>
    </sheetView>
  </sheetViews>
  <sheetFormatPr defaultRowHeight="15.75"/>
  <cols>
    <col min="15" max="15" width="16" customWidth="1"/>
    <col min="16" max="16" width="54" customWidth="1"/>
  </cols>
  <sheetData>
    <row r="2" spans="2:16">
      <c r="B2" s="2" t="s">
        <v>360</v>
      </c>
      <c r="C2" s="2" t="s">
        <v>361</v>
      </c>
      <c r="D2" s="2"/>
      <c r="E2" s="2" t="s">
        <v>361</v>
      </c>
      <c r="F2" s="2"/>
      <c r="G2" s="2"/>
      <c r="H2" s="2"/>
      <c r="I2" s="2"/>
    </row>
    <row r="3" spans="2:16">
      <c r="B3" s="2" t="s">
        <v>352</v>
      </c>
      <c r="C3" s="117">
        <v>44993</v>
      </c>
      <c r="D3" s="117" t="s">
        <v>362</v>
      </c>
      <c r="E3" s="117">
        <v>45098</v>
      </c>
      <c r="F3" s="117" t="s">
        <v>362</v>
      </c>
      <c r="G3" s="2"/>
      <c r="H3" s="2"/>
      <c r="I3" s="2"/>
    </row>
    <row r="4" spans="2:16">
      <c r="B4" s="2" t="s">
        <v>354</v>
      </c>
      <c r="C4" s="117">
        <v>45027</v>
      </c>
      <c r="D4" s="117" t="s">
        <v>362</v>
      </c>
      <c r="E4" s="117">
        <v>45135</v>
      </c>
      <c r="F4" s="2" t="s">
        <v>382</v>
      </c>
      <c r="G4" s="2"/>
      <c r="H4" s="2"/>
      <c r="I4" s="2"/>
    </row>
    <row r="5" spans="2:16">
      <c r="B5" s="2" t="s">
        <v>355</v>
      </c>
      <c r="C5" s="117">
        <v>45042</v>
      </c>
      <c r="D5" s="117" t="s">
        <v>362</v>
      </c>
      <c r="E5" s="117">
        <v>45148</v>
      </c>
      <c r="F5" s="2" t="s">
        <v>388</v>
      </c>
      <c r="G5" s="2"/>
      <c r="H5" s="2"/>
      <c r="I5" s="2"/>
    </row>
    <row r="6" spans="2:16">
      <c r="B6" s="2" t="s">
        <v>356</v>
      </c>
      <c r="C6" s="117">
        <v>44972</v>
      </c>
      <c r="D6" s="117" t="s">
        <v>362</v>
      </c>
      <c r="E6" s="117">
        <v>45188</v>
      </c>
      <c r="F6" s="2" t="s">
        <v>382</v>
      </c>
      <c r="G6" s="2"/>
      <c r="H6" s="2"/>
      <c r="I6" s="2"/>
    </row>
    <row r="7" spans="2:16">
      <c r="B7" s="2" t="s">
        <v>353</v>
      </c>
      <c r="C7" s="117">
        <v>45126</v>
      </c>
      <c r="D7" s="117" t="s">
        <v>362</v>
      </c>
      <c r="E7" s="2"/>
      <c r="F7" s="2"/>
      <c r="G7" s="2"/>
      <c r="H7" s="2"/>
      <c r="I7" s="2"/>
    </row>
    <row r="8" spans="2:16">
      <c r="B8" s="2" t="s">
        <v>357</v>
      </c>
      <c r="C8" s="117">
        <v>45085</v>
      </c>
      <c r="D8" s="117" t="s">
        <v>362</v>
      </c>
      <c r="E8" s="2"/>
      <c r="F8" s="2"/>
      <c r="G8" s="2"/>
      <c r="H8" s="2"/>
      <c r="I8" s="2"/>
    </row>
    <row r="9" spans="2:16">
      <c r="B9" s="2" t="s">
        <v>358</v>
      </c>
      <c r="C9" s="117">
        <v>44994</v>
      </c>
      <c r="D9" s="117" t="s">
        <v>362</v>
      </c>
      <c r="E9" s="2"/>
      <c r="F9" s="2"/>
      <c r="G9" s="2"/>
      <c r="H9" s="2"/>
      <c r="I9" s="2"/>
    </row>
    <row r="10" spans="2:16">
      <c r="B10" s="2" t="s">
        <v>359</v>
      </c>
      <c r="C10" s="117">
        <v>44995</v>
      </c>
      <c r="D10" s="117" t="s">
        <v>362</v>
      </c>
      <c r="E10" s="2"/>
      <c r="F10" s="2"/>
      <c r="G10" s="2"/>
      <c r="H10" s="2"/>
      <c r="I10" s="2"/>
    </row>
    <row r="13" spans="2:16" ht="47.25">
      <c r="K13" s="121"/>
      <c r="L13" s="122" t="s">
        <v>300</v>
      </c>
      <c r="M13" s="206" t="s">
        <v>301</v>
      </c>
      <c r="N13" s="207"/>
      <c r="O13" s="207"/>
      <c r="P13" s="207"/>
    </row>
    <row r="14" spans="2:16" ht="78.75">
      <c r="K14" s="208">
        <v>1</v>
      </c>
      <c r="L14" s="209" t="s">
        <v>290</v>
      </c>
      <c r="M14" s="113" t="s">
        <v>291</v>
      </c>
      <c r="N14" s="209" t="s">
        <v>30</v>
      </c>
      <c r="O14" s="113" t="s">
        <v>292</v>
      </c>
      <c r="P14" s="113" t="s">
        <v>350</v>
      </c>
    </row>
    <row r="15" spans="2:16" ht="31.5">
      <c r="K15" s="208"/>
      <c r="L15" s="209"/>
      <c r="M15" s="113" t="s">
        <v>293</v>
      </c>
      <c r="N15" s="209"/>
      <c r="O15" s="113" t="s">
        <v>294</v>
      </c>
      <c r="P15" s="113"/>
    </row>
    <row r="16" spans="2:16" ht="47.25">
      <c r="K16" s="208">
        <v>2</v>
      </c>
      <c r="L16" s="209" t="s">
        <v>290</v>
      </c>
      <c r="M16" s="209" t="s">
        <v>295</v>
      </c>
      <c r="N16" s="209" t="s">
        <v>30</v>
      </c>
      <c r="O16" s="113" t="s">
        <v>327</v>
      </c>
      <c r="P16" s="113" t="s">
        <v>351</v>
      </c>
    </row>
    <row r="17" spans="11:16" ht="47.25">
      <c r="K17" s="208"/>
      <c r="L17" s="209"/>
      <c r="M17" s="209"/>
      <c r="N17" s="209"/>
      <c r="O17" s="113" t="s">
        <v>297</v>
      </c>
      <c r="P17" s="113" t="s">
        <v>339</v>
      </c>
    </row>
    <row r="18" spans="11:16" ht="63">
      <c r="K18" s="208">
        <v>3</v>
      </c>
      <c r="L18" s="209" t="s">
        <v>290</v>
      </c>
      <c r="M18" s="113" t="s">
        <v>291</v>
      </c>
      <c r="N18" s="209" t="s">
        <v>30</v>
      </c>
      <c r="O18" s="113" t="s">
        <v>44</v>
      </c>
      <c r="P18" s="113" t="s">
        <v>351</v>
      </c>
    </row>
    <row r="19" spans="11:16" ht="63">
      <c r="K19" s="208"/>
      <c r="L19" s="209"/>
      <c r="M19" s="113" t="s">
        <v>293</v>
      </c>
      <c r="N19" s="209"/>
      <c r="O19" s="113" t="s">
        <v>299</v>
      </c>
      <c r="P19" s="113" t="s">
        <v>349</v>
      </c>
    </row>
    <row r="20" spans="11:16" ht="47.25">
      <c r="K20" s="208">
        <v>4</v>
      </c>
      <c r="L20" s="209" t="s">
        <v>290</v>
      </c>
      <c r="M20" s="209" t="s">
        <v>295</v>
      </c>
      <c r="N20" s="209" t="s">
        <v>30</v>
      </c>
      <c r="O20" s="113" t="s">
        <v>231</v>
      </c>
      <c r="P20" s="113" t="s">
        <v>351</v>
      </c>
    </row>
    <row r="21" spans="11:16" ht="31.5">
      <c r="K21" s="208"/>
      <c r="L21" s="209"/>
      <c r="M21" s="209"/>
      <c r="N21" s="209"/>
      <c r="O21" s="113" t="s">
        <v>297</v>
      </c>
      <c r="P21" s="113" t="s">
        <v>348</v>
      </c>
    </row>
  </sheetData>
  <mergeCells count="15">
    <mergeCell ref="K18:K19"/>
    <mergeCell ref="L18:L19"/>
    <mergeCell ref="N18:N19"/>
    <mergeCell ref="K20:K21"/>
    <mergeCell ref="L20:L21"/>
    <mergeCell ref="M20:M21"/>
    <mergeCell ref="N20:N21"/>
    <mergeCell ref="M13:P13"/>
    <mergeCell ref="K14:K15"/>
    <mergeCell ref="L14:L15"/>
    <mergeCell ref="N14:N15"/>
    <mergeCell ref="K16:K17"/>
    <mergeCell ref="L16:L17"/>
    <mergeCell ref="M16:M17"/>
    <mergeCell ref="N16:N17"/>
  </mergeCells>
  <phoneticPr fontId="58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8"/>
  <sheetViews>
    <sheetView topLeftCell="A21" workbookViewId="0">
      <selection activeCell="K39" sqref="K39"/>
    </sheetView>
  </sheetViews>
  <sheetFormatPr defaultRowHeight="15.75"/>
  <cols>
    <col min="1" max="2" width="12.875" bestFit="1" customWidth="1"/>
    <col min="3" max="3" width="46.5" style="10" bestFit="1" customWidth="1"/>
    <col min="4" max="4" width="8.625" style="1" bestFit="1" customWidth="1"/>
    <col min="5" max="5" width="5.125" style="110" bestFit="1" customWidth="1"/>
    <col min="6" max="6" width="9.75" style="110" bestFit="1" customWidth="1"/>
    <col min="7" max="7" width="34.75" bestFit="1" customWidth="1"/>
  </cols>
  <sheetData>
    <row r="1" spans="1:8">
      <c r="A1" s="61" t="s">
        <v>24</v>
      </c>
      <c r="B1" s="61" t="s">
        <v>25</v>
      </c>
      <c r="C1" s="61" t="s">
        <v>26</v>
      </c>
      <c r="D1" s="61" t="s">
        <v>0</v>
      </c>
      <c r="E1" s="61" t="s">
        <v>27</v>
      </c>
      <c r="F1" s="89" t="s">
        <v>28</v>
      </c>
      <c r="G1" s="61" t="s">
        <v>29</v>
      </c>
    </row>
    <row r="2" spans="1:8">
      <c r="A2" s="161">
        <v>45433.402638888889</v>
      </c>
      <c r="B2" s="162" t="s">
        <v>595</v>
      </c>
      <c r="C2" s="162" t="s">
        <v>596</v>
      </c>
      <c r="D2" s="162">
        <v>216000</v>
      </c>
      <c r="E2" s="162">
        <v>1</v>
      </c>
      <c r="F2" s="162">
        <f>D2*E2</f>
        <v>216000</v>
      </c>
      <c r="G2" s="162" t="s">
        <v>597</v>
      </c>
    </row>
    <row r="3" spans="1:8">
      <c r="A3" s="161">
        <v>45470.370023148149</v>
      </c>
      <c r="B3" s="162" t="s">
        <v>598</v>
      </c>
      <c r="C3" s="162" t="s">
        <v>599</v>
      </c>
      <c r="D3" s="162">
        <v>79806</v>
      </c>
      <c r="E3" s="162">
        <v>1</v>
      </c>
      <c r="F3" s="162">
        <v>79806</v>
      </c>
      <c r="G3" s="162" t="s">
        <v>600</v>
      </c>
    </row>
    <row r="4" spans="1:8">
      <c r="A4" s="161">
        <v>45447.424456018518</v>
      </c>
      <c r="B4" s="162" t="s">
        <v>183</v>
      </c>
      <c r="C4" s="162" t="s">
        <v>184</v>
      </c>
      <c r="D4" s="162">
        <v>77312</v>
      </c>
      <c r="E4" s="162">
        <v>1</v>
      </c>
      <c r="F4" s="162">
        <v>77312</v>
      </c>
      <c r="G4" s="162" t="s">
        <v>601</v>
      </c>
      <c r="H4" s="106"/>
    </row>
    <row r="5" spans="1:8">
      <c r="A5" s="161">
        <v>45411.458449074074</v>
      </c>
      <c r="B5" s="162" t="s">
        <v>60</v>
      </c>
      <c r="C5" s="162" t="s">
        <v>61</v>
      </c>
      <c r="D5" s="163">
        <v>71333</v>
      </c>
      <c r="E5" s="162">
        <v>1</v>
      </c>
      <c r="F5" s="65">
        <v>71333</v>
      </c>
      <c r="G5" s="162" t="s">
        <v>562</v>
      </c>
    </row>
    <row r="6" spans="1:8">
      <c r="A6" s="64">
        <v>45369.598310185182</v>
      </c>
      <c r="B6" s="65" t="s">
        <v>544</v>
      </c>
      <c r="C6" s="65" t="s">
        <v>545</v>
      </c>
      <c r="D6" s="65">
        <v>62000</v>
      </c>
      <c r="E6" s="65">
        <v>1</v>
      </c>
      <c r="F6" s="65">
        <f>D6*E6</f>
        <v>62000</v>
      </c>
      <c r="G6" s="65" t="s">
        <v>546</v>
      </c>
    </row>
    <row r="7" spans="1:8">
      <c r="A7" s="161">
        <v>45447.424456018518</v>
      </c>
      <c r="B7" s="162" t="s">
        <v>181</v>
      </c>
      <c r="C7" s="162" t="s">
        <v>182</v>
      </c>
      <c r="D7" s="162">
        <v>60561</v>
      </c>
      <c r="E7" s="162">
        <v>1</v>
      </c>
      <c r="F7" s="162">
        <v>60561</v>
      </c>
      <c r="G7" s="162" t="s">
        <v>601</v>
      </c>
    </row>
    <row r="8" spans="1:8">
      <c r="F8" s="110">
        <f>SUM(F2:F7)</f>
        <v>567012</v>
      </c>
    </row>
    <row r="10" spans="1:8">
      <c r="A10" s="61" t="s">
        <v>24</v>
      </c>
      <c r="B10" s="61" t="s">
        <v>25</v>
      </c>
      <c r="C10" s="61" t="s">
        <v>26</v>
      </c>
      <c r="D10" s="61" t="s">
        <v>0</v>
      </c>
      <c r="E10" s="61" t="s">
        <v>139</v>
      </c>
      <c r="F10" s="61" t="s">
        <v>28</v>
      </c>
      <c r="G10" s="61" t="s">
        <v>29</v>
      </c>
    </row>
    <row r="11" spans="1:8">
      <c r="A11" s="64">
        <v>45048.440671296295</v>
      </c>
      <c r="B11" s="65" t="s">
        <v>60</v>
      </c>
      <c r="C11" s="65" t="s">
        <v>347</v>
      </c>
      <c r="D11" s="65">
        <v>69000</v>
      </c>
      <c r="E11" s="65">
        <v>1</v>
      </c>
      <c r="F11" s="65">
        <f>D11*E11</f>
        <v>69000</v>
      </c>
      <c r="G11" s="65" t="s">
        <v>210</v>
      </c>
    </row>
    <row r="12" spans="1:8">
      <c r="A12" s="64">
        <v>45048.440671296295</v>
      </c>
      <c r="B12" s="65" t="s">
        <v>249</v>
      </c>
      <c r="C12" s="65" t="s">
        <v>250</v>
      </c>
      <c r="D12" s="65">
        <v>63500</v>
      </c>
      <c r="E12" s="65">
        <v>1</v>
      </c>
      <c r="F12" s="65">
        <f>D12*E12</f>
        <v>63500</v>
      </c>
      <c r="G12" s="65" t="s">
        <v>210</v>
      </c>
    </row>
    <row r="15" spans="1:8">
      <c r="A15" s="61" t="s">
        <v>24</v>
      </c>
      <c r="B15" s="61" t="s">
        <v>25</v>
      </c>
      <c r="C15" s="61" t="s">
        <v>26</v>
      </c>
      <c r="D15" s="61" t="s">
        <v>0</v>
      </c>
      <c r="E15" s="61" t="s">
        <v>139</v>
      </c>
      <c r="F15" s="89" t="s">
        <v>28</v>
      </c>
      <c r="G15" s="61" t="s">
        <v>29</v>
      </c>
    </row>
    <row r="16" spans="1:8" ht="16.5">
      <c r="A16" s="118">
        <v>45286.709699074076</v>
      </c>
      <c r="B16" s="119" t="s">
        <v>183</v>
      </c>
      <c r="C16" s="119" t="s">
        <v>184</v>
      </c>
      <c r="D16" s="119">
        <v>78252</v>
      </c>
      <c r="E16" s="119">
        <v>1</v>
      </c>
      <c r="F16" s="119">
        <f>D16*E16</f>
        <v>78252</v>
      </c>
      <c r="G16" s="119" t="s">
        <v>190</v>
      </c>
    </row>
    <row r="17" spans="1:9" ht="16.5">
      <c r="A17" s="130">
        <v>45225.383819444447</v>
      </c>
      <c r="B17" s="131" t="s">
        <v>436</v>
      </c>
      <c r="C17" s="131" t="s">
        <v>437</v>
      </c>
      <c r="D17" s="131">
        <v>69000</v>
      </c>
      <c r="E17" s="131">
        <v>1</v>
      </c>
      <c r="F17" s="119">
        <f>D17*E17</f>
        <v>69000</v>
      </c>
      <c r="G17" s="131" t="s">
        <v>407</v>
      </c>
    </row>
    <row r="18" spans="1:9" ht="16.5">
      <c r="A18" s="118">
        <v>45240.592222222222</v>
      </c>
      <c r="B18" s="119" t="s">
        <v>249</v>
      </c>
      <c r="C18" s="119" t="s">
        <v>250</v>
      </c>
      <c r="D18" s="119">
        <v>63500</v>
      </c>
      <c r="E18" s="119">
        <v>1</v>
      </c>
      <c r="F18" s="119">
        <f>D18*E18</f>
        <v>63500</v>
      </c>
      <c r="G18" s="119" t="s">
        <v>407</v>
      </c>
    </row>
    <row r="19" spans="1:9" ht="16.5">
      <c r="A19" s="118">
        <v>45286.709699074076</v>
      </c>
      <c r="B19" s="119" t="s">
        <v>181</v>
      </c>
      <c r="C19" s="119" t="s">
        <v>182</v>
      </c>
      <c r="D19" s="119">
        <v>61297</v>
      </c>
      <c r="E19" s="119">
        <v>1</v>
      </c>
      <c r="F19" s="119">
        <f>D19*E19</f>
        <v>61297</v>
      </c>
      <c r="G19" s="119" t="s">
        <v>190</v>
      </c>
    </row>
    <row r="20" spans="1:9" ht="16.5">
      <c r="A20" s="118">
        <v>45264.400787037041</v>
      </c>
      <c r="B20" s="119" t="s">
        <v>99</v>
      </c>
      <c r="C20" s="119" t="s">
        <v>454</v>
      </c>
      <c r="D20" s="119">
        <v>56098</v>
      </c>
      <c r="E20" s="119">
        <v>1</v>
      </c>
      <c r="F20" s="119">
        <f>D20*E20</f>
        <v>56098</v>
      </c>
      <c r="G20" s="119" t="s">
        <v>455</v>
      </c>
    </row>
    <row r="23" spans="1:9" ht="16.5">
      <c r="A23" s="132" t="s">
        <v>24</v>
      </c>
      <c r="B23" s="132" t="s">
        <v>25</v>
      </c>
      <c r="C23" s="132" t="s">
        <v>26</v>
      </c>
      <c r="D23" s="132" t="s">
        <v>0</v>
      </c>
      <c r="E23" s="132" t="s">
        <v>139</v>
      </c>
      <c r="F23" s="133" t="s">
        <v>28</v>
      </c>
      <c r="G23" s="132" t="s">
        <v>29</v>
      </c>
    </row>
    <row r="24" spans="1:9" ht="16.5">
      <c r="A24" s="134">
        <v>45126.704780092594</v>
      </c>
      <c r="B24" s="83" t="s">
        <v>423</v>
      </c>
      <c r="C24" s="83" t="s">
        <v>424</v>
      </c>
      <c r="D24" s="83">
        <v>207000</v>
      </c>
      <c r="E24" s="83">
        <v>1</v>
      </c>
      <c r="F24" s="83">
        <f t="shared" ref="F24:F30" si="0">D24*E24</f>
        <v>207000</v>
      </c>
      <c r="G24" s="83" t="s">
        <v>385</v>
      </c>
    </row>
    <row r="25" spans="1:9" ht="16.5">
      <c r="A25" s="134">
        <v>45196.728483796294</v>
      </c>
      <c r="B25" s="83" t="s">
        <v>60</v>
      </c>
      <c r="C25" s="83" t="s">
        <v>61</v>
      </c>
      <c r="D25" s="83">
        <v>69000</v>
      </c>
      <c r="E25" s="83">
        <v>2</v>
      </c>
      <c r="F25" s="83">
        <f t="shared" si="0"/>
        <v>138000</v>
      </c>
      <c r="G25" s="83" t="s">
        <v>407</v>
      </c>
    </row>
    <row r="26" spans="1:9" ht="16.5">
      <c r="A26" s="134">
        <v>45286.709699074076</v>
      </c>
      <c r="B26" s="83" t="s">
        <v>183</v>
      </c>
      <c r="C26" s="83" t="s">
        <v>184</v>
      </c>
      <c r="D26" s="83">
        <v>78252</v>
      </c>
      <c r="E26" s="83">
        <v>1</v>
      </c>
      <c r="F26" s="83">
        <f t="shared" si="0"/>
        <v>78252</v>
      </c>
      <c r="G26" s="83" t="s">
        <v>190</v>
      </c>
    </row>
    <row r="27" spans="1:9" ht="16.5">
      <c r="A27" s="134">
        <v>45240.592222222222</v>
      </c>
      <c r="B27" s="83" t="s">
        <v>249</v>
      </c>
      <c r="C27" s="83" t="s">
        <v>250</v>
      </c>
      <c r="D27" s="83">
        <v>63500</v>
      </c>
      <c r="E27" s="83">
        <v>1</v>
      </c>
      <c r="F27" s="83">
        <f t="shared" si="0"/>
        <v>63500</v>
      </c>
      <c r="G27" s="83" t="s">
        <v>407</v>
      </c>
    </row>
    <row r="28" spans="1:9" ht="16.5">
      <c r="A28" s="134">
        <v>45286.709699074076</v>
      </c>
      <c r="B28" s="83" t="s">
        <v>181</v>
      </c>
      <c r="C28" s="83" t="s">
        <v>182</v>
      </c>
      <c r="D28" s="83">
        <v>61297</v>
      </c>
      <c r="E28" s="83">
        <v>1</v>
      </c>
      <c r="F28" s="83">
        <f t="shared" si="0"/>
        <v>61297</v>
      </c>
      <c r="G28" s="83" t="s">
        <v>190</v>
      </c>
    </row>
    <row r="29" spans="1:9" ht="16.5">
      <c r="A29" s="134">
        <v>45264.400787037041</v>
      </c>
      <c r="B29" s="83" t="s">
        <v>99</v>
      </c>
      <c r="C29" s="83" t="s">
        <v>454</v>
      </c>
      <c r="D29" s="83">
        <v>56098</v>
      </c>
      <c r="E29" s="83">
        <v>1</v>
      </c>
      <c r="F29" s="83">
        <f t="shared" si="0"/>
        <v>56098</v>
      </c>
      <c r="G29" s="83" t="s">
        <v>455</v>
      </c>
    </row>
    <row r="30" spans="1:9" ht="16.5">
      <c r="A30" s="134">
        <v>45183.717499999999</v>
      </c>
      <c r="B30" s="83" t="s">
        <v>408</v>
      </c>
      <c r="C30" s="83" t="s">
        <v>409</v>
      </c>
      <c r="D30" s="83">
        <v>49500</v>
      </c>
      <c r="E30" s="83">
        <v>1</v>
      </c>
      <c r="F30" s="83">
        <f t="shared" si="0"/>
        <v>49500</v>
      </c>
      <c r="G30" s="83" t="s">
        <v>410</v>
      </c>
    </row>
    <row r="31" spans="1:9">
      <c r="F31" s="110">
        <f>SUM(F24:F30)</f>
        <v>653647</v>
      </c>
      <c r="I31">
        <v>2007.4</v>
      </c>
    </row>
    <row r="35" spans="1:7" ht="16.5">
      <c r="A35" s="132" t="s">
        <v>24</v>
      </c>
      <c r="B35" s="132" t="s">
        <v>25</v>
      </c>
      <c r="C35" s="132" t="s">
        <v>26</v>
      </c>
      <c r="D35" s="132" t="s">
        <v>0</v>
      </c>
      <c r="E35" s="132" t="s">
        <v>27</v>
      </c>
      <c r="F35" s="133" t="s">
        <v>28</v>
      </c>
      <c r="G35" s="132" t="s">
        <v>29</v>
      </c>
    </row>
    <row r="36" spans="1:7" ht="16.5">
      <c r="A36" s="134">
        <v>45126.704780092594</v>
      </c>
      <c r="B36" s="83" t="s">
        <v>423</v>
      </c>
      <c r="C36" s="83" t="s">
        <v>384</v>
      </c>
      <c r="D36" s="83">
        <v>207000</v>
      </c>
      <c r="E36" s="83">
        <v>1</v>
      </c>
      <c r="F36" s="83">
        <f t="shared" ref="F36:F43" si="1">D36*E36</f>
        <v>207000</v>
      </c>
      <c r="G36" s="83" t="s">
        <v>385</v>
      </c>
    </row>
    <row r="37" spans="1:7" ht="16.5">
      <c r="A37" s="134">
        <v>45196.728483796294</v>
      </c>
      <c r="B37" s="83" t="s">
        <v>60</v>
      </c>
      <c r="C37" s="83" t="s">
        <v>61</v>
      </c>
      <c r="D37" s="83">
        <v>69000</v>
      </c>
      <c r="E37" s="83">
        <v>2</v>
      </c>
      <c r="F37" s="83">
        <f t="shared" si="1"/>
        <v>138000</v>
      </c>
      <c r="G37" s="83" t="s">
        <v>407</v>
      </c>
    </row>
    <row r="38" spans="1:7" ht="16.5">
      <c r="A38" s="134">
        <v>45286.709699074076</v>
      </c>
      <c r="B38" s="83" t="s">
        <v>183</v>
      </c>
      <c r="C38" s="83" t="s">
        <v>184</v>
      </c>
      <c r="D38" s="83">
        <v>78252</v>
      </c>
      <c r="E38" s="83">
        <v>1</v>
      </c>
      <c r="F38" s="83">
        <f>D38*E38</f>
        <v>78252</v>
      </c>
      <c r="G38" s="83" t="s">
        <v>190</v>
      </c>
    </row>
    <row r="39" spans="1:7" ht="16.5">
      <c r="A39" s="134">
        <v>45240.592222222222</v>
      </c>
      <c r="B39" s="83" t="s">
        <v>249</v>
      </c>
      <c r="C39" s="83" t="s">
        <v>250</v>
      </c>
      <c r="D39" s="83">
        <v>63500</v>
      </c>
      <c r="E39" s="83">
        <v>1</v>
      </c>
      <c r="F39" s="83">
        <f t="shared" si="1"/>
        <v>63500</v>
      </c>
      <c r="G39" s="83" t="s">
        <v>438</v>
      </c>
    </row>
    <row r="40" spans="1:7" ht="16.5">
      <c r="A40" s="134">
        <v>45286.709699074076</v>
      </c>
      <c r="B40" s="83" t="s">
        <v>181</v>
      </c>
      <c r="C40" s="83" t="s">
        <v>182</v>
      </c>
      <c r="D40" s="83">
        <v>61297</v>
      </c>
      <c r="E40" s="83">
        <v>1</v>
      </c>
      <c r="F40" s="83">
        <f t="shared" si="1"/>
        <v>61297</v>
      </c>
      <c r="G40" s="83" t="s">
        <v>190</v>
      </c>
    </row>
    <row r="41" spans="1:7" ht="16.5">
      <c r="A41" s="134">
        <v>45264.400787037041</v>
      </c>
      <c r="B41" s="83" t="s">
        <v>99</v>
      </c>
      <c r="C41" s="83" t="s">
        <v>454</v>
      </c>
      <c r="D41" s="83">
        <v>56098</v>
      </c>
      <c r="E41" s="83">
        <v>1</v>
      </c>
      <c r="F41" s="83">
        <f t="shared" si="1"/>
        <v>56098</v>
      </c>
      <c r="G41" s="83" t="s">
        <v>455</v>
      </c>
    </row>
    <row r="42" spans="1:7" ht="16.5">
      <c r="A42" s="134">
        <v>45183.717499999999</v>
      </c>
      <c r="B42" s="83" t="s">
        <v>408</v>
      </c>
      <c r="C42" s="83" t="s">
        <v>409</v>
      </c>
      <c r="D42" s="83">
        <v>49500</v>
      </c>
      <c r="E42" s="83">
        <v>1</v>
      </c>
      <c r="F42" s="83">
        <f t="shared" si="1"/>
        <v>49500</v>
      </c>
      <c r="G42" s="83" t="s">
        <v>410</v>
      </c>
    </row>
    <row r="43" spans="1:7" ht="16.5">
      <c r="A43" s="134">
        <v>45286.709699074076</v>
      </c>
      <c r="B43" s="83" t="s">
        <v>179</v>
      </c>
      <c r="C43" s="83" t="s">
        <v>180</v>
      </c>
      <c r="D43" s="83">
        <v>45430</v>
      </c>
      <c r="E43" s="83">
        <v>1</v>
      </c>
      <c r="F43" s="83">
        <f t="shared" si="1"/>
        <v>45430</v>
      </c>
      <c r="G43" s="83" t="s">
        <v>190</v>
      </c>
    </row>
    <row r="46" spans="1:7" ht="16.5">
      <c r="A46" s="132" t="s">
        <v>24</v>
      </c>
      <c r="B46" s="132" t="s">
        <v>25</v>
      </c>
      <c r="C46" s="132" t="s">
        <v>26</v>
      </c>
      <c r="D46" s="132" t="s">
        <v>0</v>
      </c>
      <c r="E46" s="132" t="s">
        <v>27</v>
      </c>
      <c r="F46" s="133" t="s">
        <v>28</v>
      </c>
      <c r="G46" s="132" t="s">
        <v>29</v>
      </c>
    </row>
    <row r="47" spans="1:7">
      <c r="A47" s="74">
        <v>45628.561481481483</v>
      </c>
      <c r="B47" s="75" t="s">
        <v>610</v>
      </c>
      <c r="C47" s="75" t="s">
        <v>611</v>
      </c>
      <c r="D47" s="75">
        <v>405000</v>
      </c>
      <c r="E47" s="75">
        <v>1</v>
      </c>
      <c r="F47" s="75">
        <f>D47*E47</f>
        <v>405000</v>
      </c>
      <c r="G47" s="75" t="s">
        <v>660</v>
      </c>
    </row>
    <row r="48" spans="1:7">
      <c r="A48" s="81">
        <v>45580.666319444441</v>
      </c>
      <c r="B48" s="2" t="s">
        <v>249</v>
      </c>
      <c r="C48" s="2" t="s">
        <v>250</v>
      </c>
      <c r="D48" s="2">
        <v>63500</v>
      </c>
      <c r="E48" s="2">
        <v>1</v>
      </c>
      <c r="F48" s="2">
        <v>63500</v>
      </c>
      <c r="G48" s="2" t="s">
        <v>407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E2D7-BAFC-4658-9879-B1425F06E64C}">
  <dimension ref="A2:G56"/>
  <sheetViews>
    <sheetView topLeftCell="A37" workbookViewId="0">
      <selection activeCell="G55" sqref="A2:G55"/>
    </sheetView>
  </sheetViews>
  <sheetFormatPr defaultRowHeight="15.75"/>
  <cols>
    <col min="1" max="1" width="10.375" bestFit="1" customWidth="1"/>
    <col min="2" max="2" width="10.5" bestFit="1" customWidth="1"/>
    <col min="3" max="3" width="42.125" bestFit="1" customWidth="1"/>
    <col min="7" max="7" width="36" bestFit="1" customWidth="1"/>
  </cols>
  <sheetData>
    <row r="2" spans="1:7">
      <c r="A2" s="74">
        <v>45628.561481481483</v>
      </c>
      <c r="B2" s="75" t="s">
        <v>610</v>
      </c>
      <c r="C2" s="75" t="s">
        <v>611</v>
      </c>
      <c r="D2" s="75">
        <v>405000</v>
      </c>
      <c r="E2" s="75">
        <v>1</v>
      </c>
      <c r="F2" s="75">
        <f>D2*E2</f>
        <v>405000</v>
      </c>
      <c r="G2" s="75" t="s">
        <v>660</v>
      </c>
    </row>
    <row r="3" spans="1:7">
      <c r="A3" s="81">
        <v>45580.666319444441</v>
      </c>
      <c r="B3" s="2" t="s">
        <v>249</v>
      </c>
      <c r="C3" s="2" t="s">
        <v>250</v>
      </c>
      <c r="D3" s="2">
        <v>63500</v>
      </c>
      <c r="E3" s="2">
        <v>1</v>
      </c>
      <c r="F3" s="2">
        <v>63500</v>
      </c>
      <c r="G3" s="2" t="s">
        <v>407</v>
      </c>
    </row>
    <row r="4" spans="1:7">
      <c r="A4" s="188">
        <v>45607.684050925927</v>
      </c>
      <c r="B4" s="189" t="s">
        <v>40</v>
      </c>
      <c r="C4" s="189" t="s">
        <v>41</v>
      </c>
      <c r="D4" s="189">
        <v>14000</v>
      </c>
      <c r="E4" s="189">
        <v>2</v>
      </c>
      <c r="F4" s="189">
        <f>D4*E4</f>
        <v>28000</v>
      </c>
      <c r="G4" s="189" t="s">
        <v>34</v>
      </c>
    </row>
    <row r="5" spans="1:7">
      <c r="A5" s="188">
        <v>45607.683935185189</v>
      </c>
      <c r="B5" s="189" t="s">
        <v>42</v>
      </c>
      <c r="C5" s="189" t="s">
        <v>43</v>
      </c>
      <c r="D5" s="189">
        <v>12900</v>
      </c>
      <c r="E5" s="189">
        <v>2</v>
      </c>
      <c r="F5" s="189">
        <f>D5*E5</f>
        <v>25800</v>
      </c>
      <c r="G5" s="189" t="s">
        <v>34</v>
      </c>
    </row>
    <row r="6" spans="1:7">
      <c r="A6" s="81">
        <v>45589.411192129628</v>
      </c>
      <c r="B6" s="2" t="s">
        <v>64</v>
      </c>
      <c r="C6" s="2" t="s">
        <v>65</v>
      </c>
      <c r="D6" s="2">
        <v>25600</v>
      </c>
      <c r="E6" s="2">
        <v>2</v>
      </c>
      <c r="F6" s="2">
        <v>25600</v>
      </c>
      <c r="G6" s="2" t="s">
        <v>642</v>
      </c>
    </row>
    <row r="7" spans="1:7">
      <c r="A7" s="188">
        <v>45607.68378472222</v>
      </c>
      <c r="B7" s="189" t="s">
        <v>70</v>
      </c>
      <c r="C7" s="189" t="s">
        <v>100</v>
      </c>
      <c r="D7" s="189">
        <v>12300</v>
      </c>
      <c r="E7" s="189">
        <v>2</v>
      </c>
      <c r="F7" s="189">
        <f t="shared" ref="F7:F12" si="0">D7*E7</f>
        <v>24600</v>
      </c>
      <c r="G7" s="189" t="s">
        <v>649</v>
      </c>
    </row>
    <row r="8" spans="1:7">
      <c r="A8" s="74">
        <v>45645.369421296295</v>
      </c>
      <c r="B8" s="75" t="s">
        <v>153</v>
      </c>
      <c r="C8" s="75" t="s">
        <v>154</v>
      </c>
      <c r="D8" s="75">
        <v>11000</v>
      </c>
      <c r="E8" s="75">
        <v>2</v>
      </c>
      <c r="F8" s="75">
        <f t="shared" si="0"/>
        <v>22000</v>
      </c>
      <c r="G8" s="75" t="s">
        <v>165</v>
      </c>
    </row>
    <row r="9" spans="1:7">
      <c r="A9" s="188">
        <v>45607.68378472222</v>
      </c>
      <c r="B9" s="189" t="s">
        <v>111</v>
      </c>
      <c r="C9" s="189" t="s">
        <v>112</v>
      </c>
      <c r="D9" s="189">
        <v>1047.75</v>
      </c>
      <c r="E9" s="189">
        <v>20</v>
      </c>
      <c r="F9" s="189">
        <f t="shared" si="0"/>
        <v>20955</v>
      </c>
      <c r="G9" s="189" t="s">
        <v>649</v>
      </c>
    </row>
    <row r="10" spans="1:7">
      <c r="A10" s="74">
        <v>45645.371516203704</v>
      </c>
      <c r="B10" s="75" t="s">
        <v>38</v>
      </c>
      <c r="C10" s="75" t="s">
        <v>39</v>
      </c>
      <c r="D10" s="75">
        <v>10275</v>
      </c>
      <c r="E10" s="75">
        <v>2</v>
      </c>
      <c r="F10" s="75">
        <f t="shared" si="0"/>
        <v>20550</v>
      </c>
      <c r="G10" s="75" t="s">
        <v>165</v>
      </c>
    </row>
    <row r="11" spans="1:7">
      <c r="A11" s="74">
        <v>45645.366111111114</v>
      </c>
      <c r="B11" s="75" t="s">
        <v>661</v>
      </c>
      <c r="C11" s="75" t="s">
        <v>662</v>
      </c>
      <c r="D11" s="75">
        <v>5057</v>
      </c>
      <c r="E11" s="75">
        <v>4</v>
      </c>
      <c r="F11" s="75">
        <f t="shared" si="0"/>
        <v>20228</v>
      </c>
      <c r="G11" s="75" t="s">
        <v>185</v>
      </c>
    </row>
    <row r="12" spans="1:7">
      <c r="A12" s="188">
        <v>45625.397824074076</v>
      </c>
      <c r="B12" s="189" t="s">
        <v>57</v>
      </c>
      <c r="C12" s="189" t="s">
        <v>58</v>
      </c>
      <c r="D12" s="189">
        <v>6540</v>
      </c>
      <c r="E12" s="189">
        <v>3</v>
      </c>
      <c r="F12" s="189">
        <f t="shared" si="0"/>
        <v>19620</v>
      </c>
      <c r="G12" s="189" t="s">
        <v>650</v>
      </c>
    </row>
    <row r="13" spans="1:7">
      <c r="A13" s="81">
        <v>45593.452511574076</v>
      </c>
      <c r="B13" s="2" t="s">
        <v>232</v>
      </c>
      <c r="C13" s="2" t="s">
        <v>233</v>
      </c>
      <c r="D13" s="2">
        <v>18505</v>
      </c>
      <c r="E13" s="2">
        <v>1</v>
      </c>
      <c r="F13" s="2">
        <v>18505</v>
      </c>
      <c r="G13" s="2" t="s">
        <v>234</v>
      </c>
    </row>
    <row r="14" spans="1:7">
      <c r="A14" s="74">
        <v>45651.633981481478</v>
      </c>
      <c r="B14" s="75" t="s">
        <v>171</v>
      </c>
      <c r="C14" s="75" t="s">
        <v>172</v>
      </c>
      <c r="D14" s="75">
        <v>85</v>
      </c>
      <c r="E14" s="75">
        <v>200</v>
      </c>
      <c r="F14" s="75">
        <f>D14*E14</f>
        <v>17000</v>
      </c>
      <c r="G14" s="75" t="s">
        <v>34</v>
      </c>
    </row>
    <row r="15" spans="1:7">
      <c r="A15" s="74">
        <v>45637.374884259261</v>
      </c>
      <c r="B15" s="75" t="s">
        <v>663</v>
      </c>
      <c r="C15" s="75" t="s">
        <v>664</v>
      </c>
      <c r="D15" s="75">
        <v>16500</v>
      </c>
      <c r="E15" s="75">
        <v>1</v>
      </c>
      <c r="F15" s="75">
        <f>D15*E15</f>
        <v>16500</v>
      </c>
      <c r="G15" s="75" t="s">
        <v>485</v>
      </c>
    </row>
    <row r="16" spans="1:7">
      <c r="A16" s="81">
        <v>45576.400381944448</v>
      </c>
      <c r="B16" s="2" t="s">
        <v>132</v>
      </c>
      <c r="C16" s="2" t="s">
        <v>133</v>
      </c>
      <c r="D16" s="2">
        <v>16000</v>
      </c>
      <c r="E16" s="2">
        <v>1</v>
      </c>
      <c r="F16" s="2">
        <v>16000</v>
      </c>
      <c r="G16" s="2" t="s">
        <v>643</v>
      </c>
    </row>
    <row r="17" spans="1:7">
      <c r="A17" s="188">
        <v>45625.397824074076</v>
      </c>
      <c r="B17" s="189" t="s">
        <v>483</v>
      </c>
      <c r="C17" s="189" t="s">
        <v>484</v>
      </c>
      <c r="D17" s="189">
        <v>7220</v>
      </c>
      <c r="E17" s="189">
        <v>2</v>
      </c>
      <c r="F17" s="189">
        <f t="shared" ref="F17:F23" si="1">D17*E17</f>
        <v>14440</v>
      </c>
      <c r="G17" s="189" t="s">
        <v>650</v>
      </c>
    </row>
    <row r="18" spans="1:7">
      <c r="A18" s="188">
        <v>45607.68378472222</v>
      </c>
      <c r="B18" s="189" t="s">
        <v>75</v>
      </c>
      <c r="C18" s="189" t="s">
        <v>76</v>
      </c>
      <c r="D18" s="189">
        <v>2625</v>
      </c>
      <c r="E18" s="189">
        <v>5</v>
      </c>
      <c r="F18" s="189">
        <f t="shared" si="1"/>
        <v>13125</v>
      </c>
      <c r="G18" s="189" t="s">
        <v>649</v>
      </c>
    </row>
    <row r="19" spans="1:7">
      <c r="A19" s="74">
        <v>45637.375243055554</v>
      </c>
      <c r="B19" s="75" t="s">
        <v>665</v>
      </c>
      <c r="C19" s="75" t="s">
        <v>666</v>
      </c>
      <c r="D19" s="75">
        <v>11500</v>
      </c>
      <c r="E19" s="75">
        <v>1</v>
      </c>
      <c r="F19" s="75">
        <f t="shared" si="1"/>
        <v>11500</v>
      </c>
      <c r="G19" s="75" t="s">
        <v>667</v>
      </c>
    </row>
    <row r="20" spans="1:7">
      <c r="A20" s="74">
        <v>45637.375034722223</v>
      </c>
      <c r="B20" s="75" t="s">
        <v>668</v>
      </c>
      <c r="C20" s="75" t="s">
        <v>669</v>
      </c>
      <c r="D20" s="75">
        <v>11500</v>
      </c>
      <c r="E20" s="75">
        <v>1</v>
      </c>
      <c r="F20" s="75">
        <f t="shared" si="1"/>
        <v>11500</v>
      </c>
      <c r="G20" s="75" t="s">
        <v>667</v>
      </c>
    </row>
    <row r="21" spans="1:7">
      <c r="A21" s="74">
        <v>45645.365613425929</v>
      </c>
      <c r="B21" s="75" t="s">
        <v>670</v>
      </c>
      <c r="C21" s="75" t="s">
        <v>671</v>
      </c>
      <c r="D21" s="75">
        <v>2516.75</v>
      </c>
      <c r="E21" s="75">
        <v>4</v>
      </c>
      <c r="F21" s="75">
        <f t="shared" si="1"/>
        <v>10067</v>
      </c>
      <c r="G21" s="75" t="s">
        <v>667</v>
      </c>
    </row>
    <row r="22" spans="1:7">
      <c r="A22" s="188">
        <v>45607.684641203705</v>
      </c>
      <c r="B22" s="189" t="s">
        <v>59</v>
      </c>
      <c r="C22" s="189" t="s">
        <v>241</v>
      </c>
      <c r="D22" s="189">
        <v>10000</v>
      </c>
      <c r="E22" s="189">
        <v>1</v>
      </c>
      <c r="F22" s="189">
        <f t="shared" si="1"/>
        <v>10000</v>
      </c>
      <c r="G22" s="189" t="s">
        <v>34</v>
      </c>
    </row>
    <row r="23" spans="1:7">
      <c r="A23" s="188">
        <v>45607.684525462966</v>
      </c>
      <c r="B23" s="189" t="s">
        <v>479</v>
      </c>
      <c r="C23" s="189" t="s">
        <v>480</v>
      </c>
      <c r="D23" s="189">
        <v>9350</v>
      </c>
      <c r="E23" s="189">
        <v>1</v>
      </c>
      <c r="F23" s="189">
        <f t="shared" si="1"/>
        <v>9350</v>
      </c>
      <c r="G23" s="189" t="s">
        <v>34</v>
      </c>
    </row>
    <row r="24" spans="1:7">
      <c r="A24" s="81">
        <v>45592.410219907404</v>
      </c>
      <c r="B24" s="2" t="s">
        <v>644</v>
      </c>
      <c r="C24" s="2" t="s">
        <v>645</v>
      </c>
      <c r="D24" s="2">
        <v>1860</v>
      </c>
      <c r="E24" s="2">
        <v>10</v>
      </c>
      <c r="F24" s="2">
        <v>9300</v>
      </c>
      <c r="G24" s="2" t="s">
        <v>646</v>
      </c>
    </row>
    <row r="25" spans="1:7">
      <c r="A25" s="188">
        <v>45607.684340277781</v>
      </c>
      <c r="B25" s="189" t="s">
        <v>84</v>
      </c>
      <c r="C25" s="189" t="s">
        <v>85</v>
      </c>
      <c r="D25" s="189">
        <v>172</v>
      </c>
      <c r="E25" s="189">
        <v>50</v>
      </c>
      <c r="F25" s="189">
        <f t="shared" ref="F25:F43" si="2">D25*E25</f>
        <v>8600</v>
      </c>
      <c r="G25" s="189" t="s">
        <v>34</v>
      </c>
    </row>
    <row r="26" spans="1:7">
      <c r="A26" s="188">
        <v>45607.684525462966</v>
      </c>
      <c r="B26" s="189" t="s">
        <v>481</v>
      </c>
      <c r="C26" s="189" t="s">
        <v>482</v>
      </c>
      <c r="D26" s="189">
        <v>8600</v>
      </c>
      <c r="E26" s="189">
        <v>1</v>
      </c>
      <c r="F26" s="189">
        <f t="shared" si="2"/>
        <v>8600</v>
      </c>
      <c r="G26" s="189" t="s">
        <v>34</v>
      </c>
    </row>
    <row r="27" spans="1:7">
      <c r="A27" s="74">
        <v>45651.634097222224</v>
      </c>
      <c r="B27" s="75" t="s">
        <v>71</v>
      </c>
      <c r="C27" s="75" t="s">
        <v>72</v>
      </c>
      <c r="D27" s="75">
        <v>2500</v>
      </c>
      <c r="E27" s="75">
        <v>3</v>
      </c>
      <c r="F27" s="75">
        <f t="shared" si="2"/>
        <v>7500</v>
      </c>
      <c r="G27" s="75" t="s">
        <v>34</v>
      </c>
    </row>
    <row r="28" spans="1:7">
      <c r="A28" s="188">
        <v>45601.555891203701</v>
      </c>
      <c r="B28" s="189" t="s">
        <v>134</v>
      </c>
      <c r="C28" s="189" t="s">
        <v>135</v>
      </c>
      <c r="D28" s="189">
        <v>1346</v>
      </c>
      <c r="E28" s="189">
        <v>5</v>
      </c>
      <c r="F28" s="189">
        <f t="shared" si="2"/>
        <v>6730</v>
      </c>
      <c r="G28" s="189" t="s">
        <v>651</v>
      </c>
    </row>
    <row r="29" spans="1:7">
      <c r="A29" s="74">
        <v>45651.634201388886</v>
      </c>
      <c r="B29" s="75" t="s">
        <v>169</v>
      </c>
      <c r="C29" s="75" t="s">
        <v>170</v>
      </c>
      <c r="D29" s="75">
        <v>64</v>
      </c>
      <c r="E29" s="75">
        <v>100</v>
      </c>
      <c r="F29" s="75">
        <f t="shared" si="2"/>
        <v>6400</v>
      </c>
      <c r="G29" s="75" t="s">
        <v>34</v>
      </c>
    </row>
    <row r="30" spans="1:7">
      <c r="A30" s="188">
        <v>45597.376817129632</v>
      </c>
      <c r="B30" s="189" t="s">
        <v>107</v>
      </c>
      <c r="C30" s="189" t="s">
        <v>108</v>
      </c>
      <c r="D30" s="189">
        <v>6200</v>
      </c>
      <c r="E30" s="189">
        <v>1</v>
      </c>
      <c r="F30" s="189">
        <f t="shared" si="2"/>
        <v>6200</v>
      </c>
      <c r="G30" s="189" t="s">
        <v>652</v>
      </c>
    </row>
    <row r="31" spans="1:7">
      <c r="A31" s="188">
        <v>45613.54724537037</v>
      </c>
      <c r="B31" s="189" t="s">
        <v>68</v>
      </c>
      <c r="C31" s="189" t="s">
        <v>69</v>
      </c>
      <c r="D31" s="189">
        <v>290</v>
      </c>
      <c r="E31" s="189">
        <v>20</v>
      </c>
      <c r="F31" s="189">
        <f t="shared" si="2"/>
        <v>5800</v>
      </c>
      <c r="G31" s="189" t="s">
        <v>649</v>
      </c>
    </row>
    <row r="32" spans="1:7">
      <c r="A32" s="188">
        <v>45607.684525462966</v>
      </c>
      <c r="B32" s="189" t="s">
        <v>173</v>
      </c>
      <c r="C32" s="189" t="s">
        <v>174</v>
      </c>
      <c r="D32" s="189">
        <v>287.05</v>
      </c>
      <c r="E32" s="189">
        <v>20</v>
      </c>
      <c r="F32" s="189">
        <f t="shared" si="2"/>
        <v>5741</v>
      </c>
      <c r="G32" s="189" t="s">
        <v>649</v>
      </c>
    </row>
    <row r="33" spans="1:7">
      <c r="A33" s="188">
        <v>45613.54724537037</v>
      </c>
      <c r="B33" s="189" t="s">
        <v>55</v>
      </c>
      <c r="C33" s="189" t="s">
        <v>56</v>
      </c>
      <c r="D33" s="189">
        <v>80</v>
      </c>
      <c r="E33" s="189">
        <v>70</v>
      </c>
      <c r="F33" s="189">
        <f t="shared" si="2"/>
        <v>5600</v>
      </c>
      <c r="G33" s="189" t="s">
        <v>34</v>
      </c>
    </row>
    <row r="34" spans="1:7">
      <c r="A34" s="188">
        <v>45607.683645833335</v>
      </c>
      <c r="B34" s="189" t="s">
        <v>50</v>
      </c>
      <c r="C34" s="189" t="s">
        <v>51</v>
      </c>
      <c r="D34" s="189">
        <v>51</v>
      </c>
      <c r="E34" s="189">
        <v>100</v>
      </c>
      <c r="F34" s="189">
        <f t="shared" si="2"/>
        <v>5100</v>
      </c>
      <c r="G34" s="189" t="s">
        <v>34</v>
      </c>
    </row>
    <row r="35" spans="1:7">
      <c r="A35" s="188">
        <v>45607.684525462966</v>
      </c>
      <c r="B35" s="189" t="s">
        <v>92</v>
      </c>
      <c r="C35" s="189" t="s">
        <v>93</v>
      </c>
      <c r="D35" s="189">
        <v>141</v>
      </c>
      <c r="E35" s="189">
        <v>30</v>
      </c>
      <c r="F35" s="189">
        <f t="shared" si="2"/>
        <v>4230</v>
      </c>
      <c r="G35" s="189" t="s">
        <v>34</v>
      </c>
    </row>
    <row r="36" spans="1:7">
      <c r="A36" s="74">
        <v>45645.370243055557</v>
      </c>
      <c r="B36" s="75" t="s">
        <v>557</v>
      </c>
      <c r="C36" s="75" t="s">
        <v>558</v>
      </c>
      <c r="D36" s="75">
        <v>3612</v>
      </c>
      <c r="E36" s="75">
        <v>1</v>
      </c>
      <c r="F36" s="75">
        <f t="shared" si="2"/>
        <v>3612</v>
      </c>
      <c r="G36" s="75" t="s">
        <v>672</v>
      </c>
    </row>
    <row r="37" spans="1:7">
      <c r="A37" s="188">
        <v>45601.555891203701</v>
      </c>
      <c r="B37" s="189" t="s">
        <v>198</v>
      </c>
      <c r="C37" s="189" t="s">
        <v>199</v>
      </c>
      <c r="D37" s="189">
        <v>600</v>
      </c>
      <c r="E37" s="189">
        <v>6</v>
      </c>
      <c r="F37" s="189">
        <f t="shared" si="2"/>
        <v>3600</v>
      </c>
      <c r="G37" s="189" t="s">
        <v>651</v>
      </c>
    </row>
    <row r="38" spans="1:7">
      <c r="A38" s="188">
        <v>45607.683645833335</v>
      </c>
      <c r="B38" s="189" t="s">
        <v>49</v>
      </c>
      <c r="C38" s="189" t="s">
        <v>67</v>
      </c>
      <c r="D38" s="189">
        <v>17</v>
      </c>
      <c r="E38" s="189">
        <v>200</v>
      </c>
      <c r="F38" s="189">
        <f t="shared" si="2"/>
        <v>3400</v>
      </c>
      <c r="G38" s="189" t="s">
        <v>34</v>
      </c>
    </row>
    <row r="39" spans="1:7">
      <c r="A39" s="188">
        <v>45613.54724537037</v>
      </c>
      <c r="B39" s="189" t="s">
        <v>53</v>
      </c>
      <c r="C39" s="189" t="s">
        <v>101</v>
      </c>
      <c r="D39" s="189">
        <v>153</v>
      </c>
      <c r="E39" s="189">
        <v>20</v>
      </c>
      <c r="F39" s="189">
        <f t="shared" si="2"/>
        <v>3060</v>
      </c>
      <c r="G39" s="189" t="s">
        <v>34</v>
      </c>
    </row>
    <row r="40" spans="1:7">
      <c r="A40" s="74">
        <v>45650.567685185182</v>
      </c>
      <c r="B40" s="75" t="s">
        <v>82</v>
      </c>
      <c r="C40" s="75" t="s">
        <v>83</v>
      </c>
      <c r="D40" s="75">
        <v>140</v>
      </c>
      <c r="E40" s="75">
        <v>20</v>
      </c>
      <c r="F40" s="75">
        <f t="shared" si="2"/>
        <v>2800</v>
      </c>
      <c r="G40" s="75" t="s">
        <v>34</v>
      </c>
    </row>
    <row r="41" spans="1:7">
      <c r="A41" s="188">
        <v>45613.54724537037</v>
      </c>
      <c r="B41" s="189" t="s">
        <v>163</v>
      </c>
      <c r="C41" s="189" t="s">
        <v>164</v>
      </c>
      <c r="D41" s="189">
        <v>137.80000000000001</v>
      </c>
      <c r="E41" s="189">
        <v>20</v>
      </c>
      <c r="F41" s="189">
        <f t="shared" si="2"/>
        <v>2756</v>
      </c>
      <c r="G41" s="189" t="s">
        <v>649</v>
      </c>
    </row>
    <row r="42" spans="1:7">
      <c r="A42" s="188">
        <v>45613.54724537037</v>
      </c>
      <c r="B42" s="189" t="s">
        <v>87</v>
      </c>
      <c r="C42" s="189" t="s">
        <v>88</v>
      </c>
      <c r="D42" s="189">
        <v>500</v>
      </c>
      <c r="E42" s="189">
        <v>5</v>
      </c>
      <c r="F42" s="189">
        <f t="shared" si="2"/>
        <v>2500</v>
      </c>
      <c r="G42" s="189" t="s">
        <v>649</v>
      </c>
    </row>
    <row r="43" spans="1:7">
      <c r="A43" s="74">
        <v>45645.366111111114</v>
      </c>
      <c r="B43" s="75" t="s">
        <v>673</v>
      </c>
      <c r="C43" s="75" t="s">
        <v>674</v>
      </c>
      <c r="D43" s="75">
        <v>592.25</v>
      </c>
      <c r="E43" s="75">
        <v>4</v>
      </c>
      <c r="F43" s="75">
        <f t="shared" si="2"/>
        <v>2369</v>
      </c>
      <c r="G43" s="75" t="s">
        <v>185</v>
      </c>
    </row>
    <row r="44" spans="1:7">
      <c r="A44" s="81">
        <v>45580.423194444447</v>
      </c>
      <c r="B44" s="2" t="s">
        <v>568</v>
      </c>
      <c r="C44" s="2" t="s">
        <v>569</v>
      </c>
      <c r="D44" s="2">
        <v>2023</v>
      </c>
      <c r="E44" s="2">
        <v>1</v>
      </c>
      <c r="F44" s="2">
        <v>2023</v>
      </c>
      <c r="G44" s="2" t="s">
        <v>648</v>
      </c>
    </row>
    <row r="45" spans="1:7">
      <c r="A45" s="188">
        <v>45607.684745370374</v>
      </c>
      <c r="B45" s="189" t="s">
        <v>531</v>
      </c>
      <c r="C45" s="189" t="s">
        <v>532</v>
      </c>
      <c r="D45" s="189">
        <v>1700</v>
      </c>
      <c r="E45" s="189">
        <v>1</v>
      </c>
      <c r="F45" s="189">
        <f>D45*E45</f>
        <v>1700</v>
      </c>
      <c r="G45" s="189" t="s">
        <v>34</v>
      </c>
    </row>
    <row r="46" spans="1:7">
      <c r="A46" s="188">
        <v>45613.54724537037</v>
      </c>
      <c r="B46" s="189" t="s">
        <v>77</v>
      </c>
      <c r="C46" s="189" t="s">
        <v>78</v>
      </c>
      <c r="D46" s="189">
        <v>140</v>
      </c>
      <c r="E46" s="189">
        <v>10</v>
      </c>
      <c r="F46" s="189">
        <f>D46*E46</f>
        <v>1400</v>
      </c>
      <c r="G46" s="189" t="s">
        <v>649</v>
      </c>
    </row>
    <row r="47" spans="1:7">
      <c r="A47" s="188">
        <v>45607.684837962966</v>
      </c>
      <c r="B47" s="189" t="s">
        <v>94</v>
      </c>
      <c r="C47" s="189" t="s">
        <v>95</v>
      </c>
      <c r="D47" s="189">
        <v>27</v>
      </c>
      <c r="E47" s="189">
        <v>40</v>
      </c>
      <c r="F47" s="189">
        <f>D47*E47</f>
        <v>1080</v>
      </c>
      <c r="G47" s="189" t="s">
        <v>34</v>
      </c>
    </row>
    <row r="48" spans="1:7">
      <c r="A48" s="188">
        <v>45620.44458333333</v>
      </c>
      <c r="B48" s="189" t="s">
        <v>533</v>
      </c>
      <c r="C48" s="189" t="s">
        <v>534</v>
      </c>
      <c r="D48" s="189">
        <v>480</v>
      </c>
      <c r="E48" s="189">
        <v>2</v>
      </c>
      <c r="F48" s="189">
        <f>D48*E48</f>
        <v>960</v>
      </c>
      <c r="G48" s="189" t="s">
        <v>653</v>
      </c>
    </row>
    <row r="49" spans="1:7">
      <c r="A49" s="81">
        <v>45593.452627314815</v>
      </c>
      <c r="B49" s="2" t="s">
        <v>52</v>
      </c>
      <c r="C49" s="2" t="s">
        <v>81</v>
      </c>
      <c r="D49" s="2">
        <v>4</v>
      </c>
      <c r="E49" s="2">
        <v>800</v>
      </c>
      <c r="F49" s="2">
        <v>800</v>
      </c>
      <c r="G49" s="2" t="s">
        <v>34</v>
      </c>
    </row>
    <row r="50" spans="1:7">
      <c r="A50" s="188">
        <v>45603.462384259263</v>
      </c>
      <c r="B50" s="189" t="s">
        <v>654</v>
      </c>
      <c r="C50" s="189" t="s">
        <v>655</v>
      </c>
      <c r="D50" s="189">
        <v>70</v>
      </c>
      <c r="E50" s="189">
        <v>10</v>
      </c>
      <c r="F50" s="189">
        <f t="shared" ref="F50:F55" si="3">D50*E50</f>
        <v>700</v>
      </c>
      <c r="G50" s="189" t="s">
        <v>656</v>
      </c>
    </row>
    <row r="51" spans="1:7">
      <c r="A51" s="74">
        <v>45645.365613425929</v>
      </c>
      <c r="B51" s="75" t="s">
        <v>675</v>
      </c>
      <c r="C51" s="75" t="s">
        <v>676</v>
      </c>
      <c r="D51" s="75">
        <v>30.4</v>
      </c>
      <c r="E51" s="75">
        <v>20</v>
      </c>
      <c r="F51" s="75">
        <f t="shared" si="3"/>
        <v>608</v>
      </c>
      <c r="G51" s="75" t="s">
        <v>667</v>
      </c>
    </row>
    <row r="52" spans="1:7">
      <c r="A52" s="188">
        <v>45613.54724537037</v>
      </c>
      <c r="B52" s="189" t="s">
        <v>54</v>
      </c>
      <c r="C52" s="189" t="s">
        <v>86</v>
      </c>
      <c r="D52" s="189">
        <v>30</v>
      </c>
      <c r="E52" s="189">
        <v>20</v>
      </c>
      <c r="F52" s="189">
        <f t="shared" si="3"/>
        <v>600</v>
      </c>
      <c r="G52" s="189" t="s">
        <v>34</v>
      </c>
    </row>
    <row r="53" spans="1:7">
      <c r="A53" s="188">
        <v>45603.462384259263</v>
      </c>
      <c r="B53" s="189" t="s">
        <v>657</v>
      </c>
      <c r="C53" s="189" t="s">
        <v>658</v>
      </c>
      <c r="D53" s="189">
        <v>155</v>
      </c>
      <c r="E53" s="189">
        <v>3</v>
      </c>
      <c r="F53" s="189">
        <f t="shared" si="3"/>
        <v>465</v>
      </c>
      <c r="G53" s="189" t="s">
        <v>659</v>
      </c>
    </row>
    <row r="54" spans="1:7">
      <c r="A54" s="188">
        <v>45601.555891203701</v>
      </c>
      <c r="B54" s="189" t="s">
        <v>400</v>
      </c>
      <c r="C54" s="189" t="s">
        <v>401</v>
      </c>
      <c r="D54" s="189">
        <v>85</v>
      </c>
      <c r="E54" s="189">
        <v>5</v>
      </c>
      <c r="F54" s="189">
        <f t="shared" si="3"/>
        <v>425</v>
      </c>
      <c r="G54" s="189" t="s">
        <v>651</v>
      </c>
    </row>
    <row r="55" spans="1:7">
      <c r="A55" s="188">
        <v>45607.684525462966</v>
      </c>
      <c r="B55" s="189" t="s">
        <v>150</v>
      </c>
      <c r="C55" s="189" t="s">
        <v>151</v>
      </c>
      <c r="D55" s="189">
        <v>7</v>
      </c>
      <c r="E55" s="189">
        <v>30</v>
      </c>
      <c r="F55" s="189">
        <f t="shared" si="3"/>
        <v>210</v>
      </c>
      <c r="G55" s="189" t="s">
        <v>34</v>
      </c>
    </row>
    <row r="56" spans="1:7">
      <c r="F56" s="197"/>
    </row>
  </sheetData>
  <sortState xmlns:xlrd2="http://schemas.microsoft.com/office/spreadsheetml/2017/richdata2" ref="A2:G67">
    <sortCondition descending="1" ref="F1:F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S220_Y19 PLAN</vt:lpstr>
      <vt:lpstr>圖表</vt:lpstr>
      <vt:lpstr>1月</vt:lpstr>
      <vt:lpstr>2月</vt:lpstr>
      <vt:lpstr>3月 </vt:lpstr>
      <vt:lpstr>Q1</vt:lpstr>
      <vt:lpstr>4月</vt:lpstr>
      <vt:lpstr>5月</vt:lpstr>
      <vt:lpstr>6月</vt:lpstr>
      <vt:lpstr>Q2 (4)</vt:lpstr>
      <vt:lpstr>h11</vt:lpstr>
      <vt:lpstr>7 月</vt:lpstr>
      <vt:lpstr>8月</vt:lpstr>
      <vt:lpstr>9月</vt:lpstr>
      <vt:lpstr>Q3</vt:lpstr>
      <vt:lpstr>10月</vt:lpstr>
      <vt:lpstr>11月</vt:lpstr>
      <vt:lpstr>12月 </vt:lpstr>
      <vt:lpstr>Q4</vt:lpstr>
      <vt:lpstr>y</vt:lpstr>
      <vt:lpstr>H2</vt:lpstr>
      <vt:lpstr>2023Y</vt:lpstr>
      <vt:lpstr>QUARTZ WINDOW</vt:lpstr>
      <vt:lpstr>50k</vt:lpstr>
      <vt:lpstr>工作表1</vt:lpstr>
    </vt:vector>
  </TitlesOfParts>
  <Company>nuvoton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S220 HYChan</dc:creator>
  <cp:lastModifiedBy>S220 CHHuan8</cp:lastModifiedBy>
  <cp:lastPrinted>2019-11-08T08:38:17Z</cp:lastPrinted>
  <dcterms:created xsi:type="dcterms:W3CDTF">2012-02-08T08:04:15Z</dcterms:created>
  <dcterms:modified xsi:type="dcterms:W3CDTF">2025-01-06T09:00:55Z</dcterms:modified>
</cp:coreProperties>
</file>