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1.xml" ContentType="application/vnd.ms-excel.controlproperties+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hidePivotFieldList="1" defaultThemeVersion="124226"/>
  <mc:AlternateContent xmlns:mc="http://schemas.openxmlformats.org/markup-compatibility/2006">
    <mc:Choice Requires="x15">
      <x15ac:absPath xmlns:x15ac="http://schemas.microsoft.com/office/spreadsheetml/2010/11/ac" url="C:\Users\gbo\Desktop\CHRYSLEY\PUENTES\Fichas MTC\Ficha SCAP\FICHA FINAL\"/>
    </mc:Choice>
  </mc:AlternateContent>
  <xr:revisionPtr revIDLastSave="0" documentId="13_ncr:1_{4402335C-F650-4ACB-B94A-29E82722468B}" xr6:coauthVersionLast="47" xr6:coauthVersionMax="47" xr10:uidLastSave="{00000000-0000-0000-0000-000000000000}"/>
  <bookViews>
    <workbookView xWindow="-28920" yWindow="-1260" windowWidth="29040" windowHeight="15840" tabRatio="926" activeTab="5" xr2:uid="{00000000-000D-0000-FFFF-FFFF00000000}"/>
  </bookViews>
  <sheets>
    <sheet name="A-D.- FICHA" sheetId="1" r:id="rId1"/>
    <sheet name="E.- CROQUIS" sheetId="4" r:id="rId2"/>
    <sheet name="F.1- CONDICION GLOBAL" sheetId="2" r:id="rId3"/>
    <sheet name="F.2.-PANEL FOTOGRAFICO" sheetId="12" r:id="rId4"/>
    <sheet name="G.- CONDICION ESTADISTICA" sheetId="5" r:id="rId5"/>
    <sheet name="G.2-CONCLUSIONES" sheetId="13" r:id="rId6"/>
    <sheet name="AUXILIAR" sheetId="8" state="hidden" r:id="rId7"/>
    <sheet name="Hoja1" sheetId="9" state="hidden" r:id="rId8"/>
    <sheet name="Hoja3" sheetId="11" state="hidden" r:id="rId9"/>
  </sheets>
  <definedNames>
    <definedName name="_xlnm._FilterDatabase" localSheetId="6" hidden="1">AUXILIAR!$B$4:$G$116</definedName>
    <definedName name="Alineamiento" localSheetId="0">'A-D.- FICHA'!$G$50:$H$52</definedName>
    <definedName name="Alineamiento">#REF!</definedName>
    <definedName name="_xlnm.Print_Area" localSheetId="0">'A-D.- FICHA'!$A$1:$R$48,'A-D.- FICHA'!$A$59:$R$131,'A-D.- FICHA'!$A$168:$R$202,'A-D.- FICHA'!$A$221:$R$281,'A-D.- FICHA'!$A$301:$R$360,'A-D.- FICHA'!$A$383:$R$487</definedName>
    <definedName name="_xlnm.Print_Area" localSheetId="1">'E.- CROQUIS'!$A$2:$K$55</definedName>
    <definedName name="_xlnm.Print_Area" localSheetId="2">'F.1- CONDICION GLOBAL'!$A$1:$L$39</definedName>
    <definedName name="_xlnm.Print_Area" localSheetId="3">'F.2.-PANEL FOTOGRAFICO'!$A$1:$F$43</definedName>
    <definedName name="_xlnm.Print_Area" localSheetId="4">'G.- CONDICION ESTADISTICA'!$A$1:$M$195</definedName>
    <definedName name="_xlnm.Print_Area" localSheetId="5">'G.2-CONCLUSIONES'!$A$1:$I$73</definedName>
    <definedName name="CatTipo" localSheetId="0">'A-D.- FICHA'!$E$134:$R$134</definedName>
    <definedName name="CatTipo">#REF!</definedName>
    <definedName name="Cond.Borde" localSheetId="0">'A-D.- FICHA'!$C$145:$C$151</definedName>
    <definedName name="Cond.Borde">#REF!</definedName>
    <definedName name="Cond.Carretera" localSheetId="0">'A-D.- FICHA'!$J$376:$J$378</definedName>
    <definedName name="Cond.Carretera">#REF!</definedName>
    <definedName name="CondAmb" localSheetId="0">'A-D.- FICHA'!$N$50:$N$52</definedName>
    <definedName name="CondAmb">#REF!</definedName>
    <definedName name="elementos">#REF!</definedName>
    <definedName name="FormaViga" localSheetId="0">'A-D.- FICHA'!$L$154:$L$157</definedName>
    <definedName name="FormaViga">#REF!</definedName>
    <definedName name="luisa" localSheetId="0">'A-D.- FICHA'!$C$162:$C$166</definedName>
    <definedName name="luisa">#REF!</definedName>
    <definedName name="MarcasdeCalzada" localSheetId="0">'A-D.- FICHA'!$G$373</definedName>
    <definedName name="MarcasdeCalzada">#REF!</definedName>
    <definedName name="Mat" localSheetId="0">'A-D.- FICHA'!$G$162:$G$165</definedName>
    <definedName name="Mat">#REF!</definedName>
    <definedName name="Mat.Predo" localSheetId="0">'A-D.- FICHA'!$G$145:$G$152</definedName>
    <definedName name="Mat.Predo">#REF!</definedName>
    <definedName name="MatBaranda" localSheetId="0">'A-D.- FICHA'!$G$283:$G$286</definedName>
    <definedName name="MatBaranda">#REF!</definedName>
    <definedName name="MatDrenaje" localSheetId="0">'A-D.- FICHA'!$M$291:$M$294</definedName>
    <definedName name="MatDrenaje">#REF!</definedName>
    <definedName name="MaterialCimenta" localSheetId="0">'A-D.- FICHA'!$N$162:$N$166</definedName>
    <definedName name="MaterialCimenta">#REF!</definedName>
    <definedName name="MaterialEleva" localSheetId="0">'A-D.- FICHA'!$G$162:$G$165</definedName>
    <definedName name="MaterialEleva">#REF!</definedName>
    <definedName name="Materiallosa" localSheetId="0">'A-D.- FICHA'!$J$145:$J$149</definedName>
    <definedName name="Materiallosa">#REF!</definedName>
    <definedName name="MatJuntas" localSheetId="0">'A-D.- FICHA'!$F$291:$F$294</definedName>
    <definedName name="MatJuntas">#REF!</definedName>
    <definedName name="MatVeredas" localSheetId="0">'A-D.- FICHA'!$J$283:$J$285</definedName>
    <definedName name="MatVeredas">#REF!</definedName>
    <definedName name="MatVigas" localSheetId="0">'A-D.- FICHA'!$H$154:$H$158</definedName>
    <definedName name="MatVigas">#REF!</definedName>
    <definedName name="Nat.Suelo" localSheetId="0">'A-D.- FICHA'!$N$376:$N$381</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FICHA'!$G$361</definedName>
    <definedName name="SeñalInformativa">#REF!</definedName>
    <definedName name="Señalpreventiva" localSheetId="0">'A-D.- FICHA'!$G$363:$G$366</definedName>
    <definedName name="Señalpreventiva">#REF!</definedName>
    <definedName name="SeñalReglamentaria" localSheetId="0">'A-D.- FICHA'!$G$368:$G$371</definedName>
    <definedName name="SeñalReglamentaria">#REF!</definedName>
    <definedName name="Sobre" localSheetId="0">'A-D.- FICHA'!$C$50:$E$57</definedName>
    <definedName name="Sobre">#REF!</definedName>
    <definedName name="Subestructura" localSheetId="0">'A-D.- FICHA'!$G$376:$G$377</definedName>
    <definedName name="Subestructura">#REF!</definedName>
    <definedName name="SuperDesgaste" localSheetId="0">'A-D.- FICHA'!$N$145:$N$149</definedName>
    <definedName name="SuperDesgaste">#REF!</definedName>
    <definedName name="TipoApoyos" localSheetId="0">'A-D.- FICHA'!$N$283:$N$288</definedName>
    <definedName name="TipoApoyos">#REF!</definedName>
    <definedName name="TipoBarandas" localSheetId="0">'A-D.- FICHA'!$C$283:$C$286</definedName>
    <definedName name="TipoBarandas">#REF!</definedName>
    <definedName name="TipoCimentación" localSheetId="0">'A-D.- FICHA'!$J$162:$J$165</definedName>
    <definedName name="TipoCimentación">#REF!</definedName>
    <definedName name="TipoDrenaje" localSheetId="0">'A-D.- FICHA'!$I$291:$I$293</definedName>
    <definedName name="TipoDrenaje">#REF!</definedName>
    <definedName name="TipoElevación" localSheetId="0">'A-D.- FICHA'!$C$162:$C$166</definedName>
    <definedName name="TipoElevación">#REF!</definedName>
    <definedName name="Tiposerv" localSheetId="0">'A-D.- FICHA'!$J$50:$L$54</definedName>
    <definedName name="Tiposerv">#REF!</definedName>
    <definedName name="TipoVigas" localSheetId="0">'A-D.- FICHA'!$E$154:$E$157</definedName>
    <definedName name="TipoVigas">#REF!</definedName>
    <definedName name="_xlnm.Print_Titles" localSheetId="0">'A-D.- FICHA'!$1:$5</definedName>
    <definedName name="_xlnm.Print_Titles" localSheetId="3">'F.2.-PANEL FOTOGRAFICO'!$1:$10</definedName>
    <definedName name="_xlnm.Print_Titles" localSheetId="4">'G.- CONDICION ESTADISTICA'!$1:$11</definedName>
    <definedName name="Tramos" localSheetId="0">'A-D.- FICHA'!$C$134:$C$135</definedName>
    <definedName name="Tramos">#REF!</definedName>
    <definedName name="Visibilidad" localSheetId="0">'A-D.- FICHA'!$C$297:$C$299</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5" l="1"/>
  <c r="E39" i="5"/>
  <c r="E40" i="5"/>
  <c r="E41" i="5"/>
  <c r="E42" i="5"/>
  <c r="E43" i="5"/>
  <c r="K15" i="2"/>
  <c r="D21" i="5"/>
  <c r="D20" i="5"/>
  <c r="D19" i="5"/>
  <c r="D18" i="5"/>
  <c r="D17" i="5"/>
  <c r="D16" i="5"/>
  <c r="D15" i="5"/>
  <c r="D14" i="5"/>
  <c r="D73" i="13"/>
  <c r="N412" i="1"/>
  <c r="E412" i="1" l="1"/>
  <c r="H314" i="1"/>
  <c r="O29" i="5"/>
  <c r="P29" i="5" s="1"/>
  <c r="E67" i="1" l="1"/>
  <c r="J63" i="1" s="1"/>
  <c r="C27" i="11"/>
  <c r="C9" i="11"/>
  <c r="P14" i="1"/>
  <c r="D7" i="12" l="1"/>
  <c r="D6" i="12"/>
  <c r="C26" i="11" l="1"/>
  <c r="C24" i="11" l="1"/>
  <c r="C23" i="11"/>
  <c r="C22" i="11"/>
  <c r="C21" i="11"/>
  <c r="C20" i="11"/>
  <c r="C19" i="11"/>
  <c r="C18" i="11"/>
  <c r="C17" i="11"/>
  <c r="C16" i="11"/>
  <c r="C15" i="11"/>
  <c r="C14" i="11"/>
  <c r="C13" i="11"/>
  <c r="C10" i="11"/>
  <c r="D14" i="13" s="1"/>
  <c r="C8" i="11"/>
  <c r="C6" i="11"/>
  <c r="C5" i="11"/>
  <c r="C4" i="11"/>
  <c r="C3" i="11"/>
  <c r="C7" i="11" l="1"/>
  <c r="D13" i="13" s="1"/>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H92" i="9"/>
  <c r="G92" i="9"/>
  <c r="F92" i="9"/>
  <c r="E92" i="9"/>
  <c r="D92" i="9"/>
  <c r="C92" i="9"/>
  <c r="I57" i="9"/>
  <c r="I56" i="9"/>
  <c r="I55" i="9"/>
  <c r="I54" i="9"/>
  <c r="I53" i="9"/>
  <c r="M93" i="9" l="1"/>
  <c r="M95" i="9"/>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O36" i="5"/>
  <c r="P36" i="5" s="1"/>
  <c r="O35" i="5"/>
  <c r="P35" i="5" s="1"/>
  <c r="O34" i="5"/>
  <c r="P34" i="5" s="1"/>
  <c r="O33" i="5"/>
  <c r="P33" i="5" s="1"/>
  <c r="O32" i="5"/>
  <c r="P32" i="5" s="1"/>
  <c r="O31" i="5"/>
  <c r="P31" i="5" s="1"/>
  <c r="O30" i="5"/>
  <c r="P30" i="5" s="1"/>
  <c r="O28" i="5"/>
  <c r="P28" i="5" s="1"/>
  <c r="O27" i="5"/>
  <c r="P27" i="5" s="1"/>
  <c r="O26" i="5"/>
  <c r="P26" i="5" s="1"/>
  <c r="O25" i="5"/>
  <c r="P25" i="5" s="1"/>
  <c r="O24" i="5"/>
  <c r="P24" i="5" s="1"/>
  <c r="O23" i="5"/>
  <c r="P23" i="5" s="1"/>
  <c r="O22" i="5"/>
  <c r="P22" i="5" s="1"/>
  <c r="O21" i="5"/>
  <c r="P21" i="5" s="1"/>
  <c r="O20" i="5"/>
  <c r="P20" i="5" s="1"/>
  <c r="O19" i="5"/>
  <c r="P19" i="5" s="1"/>
  <c r="O18" i="5"/>
  <c r="P18" i="5" s="1"/>
  <c r="O17" i="5"/>
  <c r="P17" i="5" s="1"/>
  <c r="O16" i="5"/>
  <c r="P16" i="5" s="1"/>
  <c r="O15" i="5"/>
  <c r="P15" i="5" s="1"/>
  <c r="O14" i="5"/>
  <c r="P14" i="5" s="1"/>
  <c r="E36" i="5"/>
  <c r="E113" i="9" l="1"/>
  <c r="E56" i="13"/>
  <c r="E117" i="9"/>
  <c r="Q117" i="9" s="1"/>
  <c r="D5" i="12"/>
  <c r="A7" i="5"/>
  <c r="C11" i="11"/>
  <c r="D12" i="13" s="1"/>
  <c r="D114" i="9"/>
  <c r="C114" i="9"/>
  <c r="M117" i="9"/>
  <c r="G113" i="9"/>
  <c r="F113" i="9"/>
  <c r="D115" i="9"/>
  <c r="C115" i="9"/>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N117" i="9" l="1"/>
  <c r="F146" i="9" s="1"/>
  <c r="F173" i="9" s="1"/>
  <c r="P117" i="9"/>
  <c r="H146" i="9" s="1"/>
  <c r="H173" i="9" s="1"/>
  <c r="O117" i="9"/>
  <c r="G146" i="9" s="1"/>
  <c r="G173" i="9" s="1"/>
  <c r="M114" i="9"/>
  <c r="L114" i="9"/>
  <c r="P113" i="9"/>
  <c r="H142" i="9" s="1"/>
  <c r="H169" i="9" s="1"/>
  <c r="O113" i="9"/>
  <c r="Q113" i="9"/>
  <c r="N113" i="9"/>
  <c r="M113" i="9"/>
  <c r="L113" i="9"/>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6" i="9" l="1"/>
  <c r="E173" i="9" s="1"/>
  <c r="E142" i="9"/>
  <c r="E169" i="9" s="1"/>
  <c r="D143" i="9"/>
  <c r="D170" i="9" s="1"/>
  <c r="C143" i="9"/>
  <c r="C170" i="9" s="1"/>
  <c r="G142" i="9"/>
  <c r="G169" i="9" s="1"/>
  <c r="D142" i="9"/>
  <c r="D169" i="9" s="1"/>
  <c r="C142" i="9"/>
  <c r="C145" i="9"/>
  <c r="D145" i="9"/>
  <c r="D172" i="9" s="1"/>
  <c r="F142" i="9"/>
  <c r="F169" i="9" s="1"/>
  <c r="F143" i="9"/>
  <c r="F170" i="9" s="1"/>
  <c r="E143" i="9"/>
  <c r="C144" i="9"/>
  <c r="D144" i="9"/>
  <c r="D171" i="9" s="1"/>
  <c r="D173" i="9"/>
  <c r="I146" i="9" l="1"/>
  <c r="I173" i="9"/>
  <c r="C229" i="9" s="1"/>
  <c r="E229" i="9" s="1"/>
  <c r="I144" i="9"/>
  <c r="C171" i="9"/>
  <c r="I171" i="9" s="1"/>
  <c r="C227" i="9" s="1"/>
  <c r="E227" i="9" s="1"/>
  <c r="E170" i="9"/>
  <c r="I170" i="9" s="1"/>
  <c r="C226" i="9" s="1"/>
  <c r="E226" i="9" s="1"/>
  <c r="I143" i="9"/>
  <c r="C172" i="9"/>
  <c r="I172" i="9" s="1"/>
  <c r="C228" i="9" s="1"/>
  <c r="E228" i="9" s="1"/>
  <c r="I145" i="9"/>
  <c r="C169" i="9"/>
  <c r="I169" i="9" s="1"/>
  <c r="C225" i="9" s="1"/>
  <c r="E225" i="9" s="1"/>
  <c r="I142" i="9"/>
  <c r="B55" i="4"/>
  <c r="E233" i="9" l="1"/>
  <c r="E232" i="9"/>
  <c r="E234" i="9" l="1"/>
  <c r="F225" i="9" s="1"/>
  <c r="A3" i="5" l="1"/>
  <c r="C9" i="4"/>
  <c r="D6" i="2" s="1"/>
  <c r="N308" i="1"/>
  <c r="C81" i="1"/>
  <c r="H308" i="1"/>
  <c r="C234" i="1"/>
  <c r="E111" i="1"/>
  <c r="L75" i="1"/>
  <c r="M157" i="5"/>
  <c r="M172" i="5"/>
  <c r="M171" i="5"/>
  <c r="M170" i="5"/>
  <c r="M169" i="5"/>
  <c r="M168" i="5"/>
  <c r="M167" i="5"/>
  <c r="M166" i="5"/>
  <c r="M165" i="5"/>
  <c r="M164" i="5"/>
  <c r="M163" i="5"/>
  <c r="M162" i="5"/>
  <c r="M161" i="5"/>
  <c r="M160" i="5"/>
  <c r="M159" i="5"/>
  <c r="M158" i="5"/>
  <c r="M183" i="5"/>
  <c r="M182" i="5"/>
  <c r="M181" i="5"/>
  <c r="M180" i="5"/>
  <c r="M179" i="5"/>
  <c r="M178" i="5"/>
  <c r="M177" i="5"/>
  <c r="M176" i="5"/>
  <c r="M175" i="5"/>
  <c r="M174" i="5"/>
  <c r="M173" i="5"/>
  <c r="C63" i="5"/>
  <c r="E44" i="5"/>
  <c r="E37" i="5"/>
  <c r="C113" i="5"/>
  <c r="C148" i="5" s="1"/>
  <c r="C183" i="5" s="1"/>
  <c r="C76" i="5"/>
  <c r="C75" i="5"/>
  <c r="C74" i="5"/>
  <c r="C109" i="5"/>
  <c r="C144" i="5" s="1"/>
  <c r="C179" i="5" s="1"/>
  <c r="C72" i="5"/>
  <c r="C71" i="5"/>
  <c r="C70" i="5"/>
  <c r="C69" i="5"/>
  <c r="C68" i="5"/>
  <c r="C67" i="5"/>
  <c r="C102" i="5"/>
  <c r="C137" i="5" s="1"/>
  <c r="C172" i="5" s="1"/>
  <c r="C101" i="5"/>
  <c r="C136" i="5" s="1"/>
  <c r="C171" i="5" s="1"/>
  <c r="C98" i="5"/>
  <c r="C133" i="5" s="1"/>
  <c r="C168" i="5" s="1"/>
  <c r="C97" i="5"/>
  <c r="C132" i="5" s="1"/>
  <c r="C167" i="5" s="1"/>
  <c r="C58" i="5"/>
  <c r="C57" i="5"/>
  <c r="C54" i="5"/>
  <c r="C53" i="5"/>
  <c r="C52" i="5"/>
  <c r="C51" i="5"/>
  <c r="A116" i="5"/>
  <c r="A151" i="5" s="1"/>
  <c r="A115" i="5"/>
  <c r="A150" i="5" s="1"/>
  <c r="A114" i="5"/>
  <c r="A149" i="5" s="1"/>
  <c r="A113" i="5"/>
  <c r="A148" i="5" s="1"/>
  <c r="A183" i="5" s="1"/>
  <c r="P183" i="5" s="1"/>
  <c r="A112" i="5"/>
  <c r="A147" i="5" s="1"/>
  <c r="A182" i="5" s="1"/>
  <c r="P182" i="5" s="1"/>
  <c r="A111" i="5"/>
  <c r="A146" i="5" s="1"/>
  <c r="A181" i="5" s="1"/>
  <c r="P181" i="5" s="1"/>
  <c r="A110" i="5"/>
  <c r="A145" i="5" s="1"/>
  <c r="A180" i="5" s="1"/>
  <c r="P180" i="5" s="1"/>
  <c r="A109" i="5"/>
  <c r="A144" i="5" s="1"/>
  <c r="A179" i="5" s="1"/>
  <c r="P179" i="5" s="1"/>
  <c r="A108" i="5"/>
  <c r="A143" i="5" s="1"/>
  <c r="A178" i="5" s="1"/>
  <c r="P178" i="5" s="1"/>
  <c r="A107" i="5"/>
  <c r="A142" i="5" s="1"/>
  <c r="A177" i="5" s="1"/>
  <c r="P177" i="5" s="1"/>
  <c r="A106" i="5"/>
  <c r="A141" i="5" s="1"/>
  <c r="A176" i="5" s="1"/>
  <c r="P176" i="5" s="1"/>
  <c r="A105" i="5"/>
  <c r="A140" i="5" s="1"/>
  <c r="A175" i="5" s="1"/>
  <c r="P175" i="5" s="1"/>
  <c r="A104" i="5"/>
  <c r="A139" i="5" s="1"/>
  <c r="A174" i="5" s="1"/>
  <c r="P174" i="5" s="1"/>
  <c r="A103" i="5"/>
  <c r="A138" i="5" s="1"/>
  <c r="A173" i="5" s="1"/>
  <c r="P173" i="5" s="1"/>
  <c r="A102" i="5"/>
  <c r="A137" i="5" s="1"/>
  <c r="A172" i="5" s="1"/>
  <c r="P172" i="5" s="1"/>
  <c r="A101" i="5"/>
  <c r="A136" i="5" s="1"/>
  <c r="A171" i="5" s="1"/>
  <c r="P171" i="5" s="1"/>
  <c r="A100" i="5"/>
  <c r="A135" i="5" s="1"/>
  <c r="A170" i="5" s="1"/>
  <c r="P170" i="5" s="1"/>
  <c r="A99" i="5"/>
  <c r="A134" i="5" s="1"/>
  <c r="A169" i="5" s="1"/>
  <c r="P169" i="5" s="1"/>
  <c r="A98" i="5"/>
  <c r="A133" i="5" s="1"/>
  <c r="A168" i="5" s="1"/>
  <c r="P168" i="5" s="1"/>
  <c r="A97" i="5"/>
  <c r="A132" i="5" s="1"/>
  <c r="A167" i="5" s="1"/>
  <c r="P167" i="5" s="1"/>
  <c r="A96" i="5"/>
  <c r="A131" i="5" s="1"/>
  <c r="A166" i="5" s="1"/>
  <c r="P166" i="5" s="1"/>
  <c r="A95" i="5"/>
  <c r="A130" i="5" s="1"/>
  <c r="A165" i="5" s="1"/>
  <c r="P165" i="5" s="1"/>
  <c r="A94" i="5"/>
  <c r="A129" i="5" s="1"/>
  <c r="A164" i="5" s="1"/>
  <c r="P164" i="5" s="1"/>
  <c r="A93" i="5"/>
  <c r="A128" i="5" s="1"/>
  <c r="A163" i="5" s="1"/>
  <c r="P163" i="5" s="1"/>
  <c r="A92" i="5"/>
  <c r="A127" i="5" s="1"/>
  <c r="A162" i="5" s="1"/>
  <c r="P162" i="5" s="1"/>
  <c r="A91" i="5"/>
  <c r="A126" i="5" s="1"/>
  <c r="A161" i="5" s="1"/>
  <c r="P161" i="5" s="1"/>
  <c r="A90" i="5"/>
  <c r="A125" i="5" s="1"/>
  <c r="A160" i="5" s="1"/>
  <c r="P160" i="5" s="1"/>
  <c r="A89" i="5"/>
  <c r="A124" i="5" s="1"/>
  <c r="A159" i="5" s="1"/>
  <c r="A88" i="5"/>
  <c r="A123" i="5" s="1"/>
  <c r="A158" i="5" s="1"/>
  <c r="A87" i="5"/>
  <c r="A122" i="5" s="1"/>
  <c r="A157" i="5" s="1"/>
  <c r="P157" i="5" s="1"/>
  <c r="A61" i="5"/>
  <c r="L80" i="5"/>
  <c r="L116" i="5" s="1"/>
  <c r="L151" i="5" s="1"/>
  <c r="K80" i="5"/>
  <c r="J80" i="5"/>
  <c r="I80" i="5"/>
  <c r="H80" i="5"/>
  <c r="G80" i="5"/>
  <c r="A80" i="5"/>
  <c r="L79" i="5"/>
  <c r="L115" i="5" s="1"/>
  <c r="K79" i="5"/>
  <c r="J79" i="5"/>
  <c r="I79" i="5"/>
  <c r="H79" i="5"/>
  <c r="G79" i="5"/>
  <c r="A79" i="5"/>
  <c r="L78" i="5"/>
  <c r="L114" i="5" s="1"/>
  <c r="U149" i="5" s="1"/>
  <c r="K78" i="5"/>
  <c r="J78" i="5"/>
  <c r="I78" i="5"/>
  <c r="H78" i="5"/>
  <c r="G78" i="5"/>
  <c r="A78" i="5"/>
  <c r="L77" i="5"/>
  <c r="L113" i="5" s="1"/>
  <c r="U148" i="5" s="1"/>
  <c r="K77" i="5"/>
  <c r="J77" i="5"/>
  <c r="I77" i="5"/>
  <c r="H77" i="5"/>
  <c r="G77" i="5"/>
  <c r="A77" i="5"/>
  <c r="L76" i="5"/>
  <c r="L112" i="5" s="1"/>
  <c r="L147" i="5" s="1"/>
  <c r="L182" i="5" s="1"/>
  <c r="K76" i="5"/>
  <c r="J76" i="5"/>
  <c r="I76" i="5"/>
  <c r="H76" i="5"/>
  <c r="G76" i="5"/>
  <c r="A76" i="5"/>
  <c r="L75" i="5"/>
  <c r="L111" i="5" s="1"/>
  <c r="K75" i="5"/>
  <c r="J75" i="5"/>
  <c r="I75" i="5"/>
  <c r="H75" i="5"/>
  <c r="G75" i="5"/>
  <c r="A75" i="5"/>
  <c r="L74" i="5"/>
  <c r="L110" i="5" s="1"/>
  <c r="L145" i="5" s="1"/>
  <c r="L180" i="5" s="1"/>
  <c r="K74" i="5"/>
  <c r="J74" i="5"/>
  <c r="I74" i="5"/>
  <c r="H74" i="5"/>
  <c r="G74" i="5"/>
  <c r="A74" i="5"/>
  <c r="L73" i="5"/>
  <c r="L109" i="5" s="1"/>
  <c r="K73" i="5"/>
  <c r="J73" i="5"/>
  <c r="I73" i="5"/>
  <c r="H73" i="5"/>
  <c r="G73" i="5"/>
  <c r="A73" i="5"/>
  <c r="L72" i="5"/>
  <c r="L108" i="5" s="1"/>
  <c r="U143" i="5" s="1"/>
  <c r="K72" i="5"/>
  <c r="J72" i="5"/>
  <c r="I72" i="5"/>
  <c r="H72" i="5"/>
  <c r="G72" i="5"/>
  <c r="A72" i="5"/>
  <c r="L71" i="5"/>
  <c r="L107" i="5" s="1"/>
  <c r="L142" i="5" s="1"/>
  <c r="L177" i="5" s="1"/>
  <c r="K71" i="5"/>
  <c r="J71" i="5"/>
  <c r="I71" i="5"/>
  <c r="H71" i="5"/>
  <c r="G71" i="5"/>
  <c r="A71" i="5"/>
  <c r="L70" i="5"/>
  <c r="L106" i="5" s="1"/>
  <c r="K70" i="5"/>
  <c r="J70" i="5"/>
  <c r="I70" i="5"/>
  <c r="H70" i="5"/>
  <c r="G70" i="5"/>
  <c r="A70" i="5"/>
  <c r="L69" i="5"/>
  <c r="L105" i="5" s="1"/>
  <c r="L140" i="5" s="1"/>
  <c r="L175" i="5" s="1"/>
  <c r="K69" i="5"/>
  <c r="J69" i="5"/>
  <c r="I69" i="5"/>
  <c r="H69" i="5"/>
  <c r="G69" i="5"/>
  <c r="A69" i="5"/>
  <c r="L68" i="5"/>
  <c r="L104" i="5" s="1"/>
  <c r="L139" i="5" s="1"/>
  <c r="L174" i="5" s="1"/>
  <c r="K68" i="5"/>
  <c r="J68" i="5"/>
  <c r="I68" i="5"/>
  <c r="H68" i="5"/>
  <c r="G68" i="5"/>
  <c r="A68" i="5"/>
  <c r="L67" i="5"/>
  <c r="L103" i="5" s="1"/>
  <c r="L138" i="5" s="1"/>
  <c r="L173" i="5" s="1"/>
  <c r="K67" i="5"/>
  <c r="J67" i="5"/>
  <c r="I67" i="5"/>
  <c r="H67" i="5"/>
  <c r="G67" i="5"/>
  <c r="A67" i="5"/>
  <c r="L66" i="5"/>
  <c r="L102" i="5" s="1"/>
  <c r="K66" i="5"/>
  <c r="J66" i="5"/>
  <c r="I66" i="5"/>
  <c r="H66" i="5"/>
  <c r="G66" i="5"/>
  <c r="A66" i="5"/>
  <c r="L65" i="5"/>
  <c r="L101" i="5" s="1"/>
  <c r="K65" i="5"/>
  <c r="J65" i="5"/>
  <c r="I65" i="5"/>
  <c r="H65" i="5"/>
  <c r="G65" i="5"/>
  <c r="A65" i="5"/>
  <c r="F7" i="5"/>
  <c r="I10" i="4"/>
  <c r="C10" i="4"/>
  <c r="K6" i="2"/>
  <c r="G6" i="2"/>
  <c r="W458" i="1"/>
  <c r="W457" i="1"/>
  <c r="W456" i="1"/>
  <c r="F416" i="1"/>
  <c r="F414" i="1"/>
  <c r="F406" i="1"/>
  <c r="M7" i="5"/>
  <c r="L64" i="5"/>
  <c r="L100" i="5" s="1"/>
  <c r="L135" i="5" s="1"/>
  <c r="L170" i="5" s="1"/>
  <c r="K64" i="5"/>
  <c r="J64" i="5"/>
  <c r="I64" i="5"/>
  <c r="H64" i="5"/>
  <c r="G64" i="5"/>
  <c r="A64" i="5"/>
  <c r="L63" i="5"/>
  <c r="L99" i="5" s="1"/>
  <c r="U134" i="5" s="1"/>
  <c r="K63" i="5"/>
  <c r="J63" i="5"/>
  <c r="I63" i="5"/>
  <c r="H63" i="5"/>
  <c r="G63" i="5"/>
  <c r="A63" i="5"/>
  <c r="L62" i="5"/>
  <c r="L98" i="5" s="1"/>
  <c r="K62" i="5"/>
  <c r="J62" i="5"/>
  <c r="I62" i="5"/>
  <c r="H62" i="5"/>
  <c r="G62" i="5"/>
  <c r="A62" i="5"/>
  <c r="L61" i="5"/>
  <c r="L97" i="5" s="1"/>
  <c r="K61" i="5"/>
  <c r="J61" i="5"/>
  <c r="I61" i="5"/>
  <c r="H61" i="5"/>
  <c r="G61" i="5"/>
  <c r="L60" i="5"/>
  <c r="L96" i="5" s="1"/>
  <c r="K60" i="5"/>
  <c r="J60" i="5"/>
  <c r="I60" i="5"/>
  <c r="H60" i="5"/>
  <c r="G60" i="5"/>
  <c r="A60" i="5"/>
  <c r="L59" i="5"/>
  <c r="L95" i="5" s="1"/>
  <c r="K59" i="5"/>
  <c r="J59" i="5"/>
  <c r="I59" i="5"/>
  <c r="H59" i="5"/>
  <c r="G59" i="5"/>
  <c r="A59" i="5"/>
  <c r="L58" i="5"/>
  <c r="L94" i="5" s="1"/>
  <c r="L129" i="5" s="1"/>
  <c r="L164" i="5" s="1"/>
  <c r="K58" i="5"/>
  <c r="J58" i="5"/>
  <c r="I58" i="5"/>
  <c r="H58" i="5"/>
  <c r="G58" i="5"/>
  <c r="A58" i="5"/>
  <c r="L57" i="5"/>
  <c r="L93" i="5" s="1"/>
  <c r="K57" i="5"/>
  <c r="J57" i="5"/>
  <c r="I57" i="5"/>
  <c r="H57" i="5"/>
  <c r="G57" i="5"/>
  <c r="A57" i="5"/>
  <c r="L56" i="5"/>
  <c r="L92" i="5" s="1"/>
  <c r="L127" i="5" s="1"/>
  <c r="L162" i="5" s="1"/>
  <c r="K56" i="5"/>
  <c r="J56" i="5"/>
  <c r="I56" i="5"/>
  <c r="H56" i="5"/>
  <c r="G56" i="5"/>
  <c r="A56" i="5"/>
  <c r="L55" i="5"/>
  <c r="L91" i="5" s="1"/>
  <c r="K55" i="5"/>
  <c r="J55" i="5"/>
  <c r="I55" i="5"/>
  <c r="H55" i="5"/>
  <c r="G55" i="5"/>
  <c r="A55" i="5"/>
  <c r="L54" i="5"/>
  <c r="L90" i="5" s="1"/>
  <c r="K54" i="5"/>
  <c r="J54" i="5"/>
  <c r="I54" i="5"/>
  <c r="H54" i="5"/>
  <c r="G54" i="5"/>
  <c r="A54" i="5"/>
  <c r="L53" i="5"/>
  <c r="L89" i="5" s="1"/>
  <c r="L124" i="5" s="1"/>
  <c r="L159" i="5" s="1"/>
  <c r="K53" i="5"/>
  <c r="J53" i="5"/>
  <c r="I53" i="5"/>
  <c r="H53" i="5"/>
  <c r="G53" i="5"/>
  <c r="A53" i="5"/>
  <c r="L52" i="5"/>
  <c r="L88" i="5" s="1"/>
  <c r="L123" i="5" s="1"/>
  <c r="L158" i="5" s="1"/>
  <c r="K52" i="5"/>
  <c r="J52" i="5"/>
  <c r="I52" i="5"/>
  <c r="H52" i="5"/>
  <c r="G52" i="5"/>
  <c r="A52" i="5"/>
  <c r="L51" i="5"/>
  <c r="L87" i="5" s="1"/>
  <c r="K51" i="5"/>
  <c r="J51" i="5"/>
  <c r="I51" i="5"/>
  <c r="H51" i="5"/>
  <c r="G51" i="5"/>
  <c r="A51" i="5"/>
  <c r="N314" i="1"/>
  <c r="C105" i="5"/>
  <c r="C140" i="5" s="1"/>
  <c r="C175" i="5" s="1"/>
  <c r="L146" i="5" l="1"/>
  <c r="L181" i="5" s="1"/>
  <c r="U146" i="5"/>
  <c r="U127" i="5"/>
  <c r="U145" i="5"/>
  <c r="U123" i="5"/>
  <c r="K113" i="5"/>
  <c r="T148" i="5" s="1"/>
  <c r="K148" i="5" s="1"/>
  <c r="K183" i="5" s="1"/>
  <c r="C110" i="5"/>
  <c r="C145" i="5" s="1"/>
  <c r="C180" i="5" s="1"/>
  <c r="C87" i="5"/>
  <c r="C122" i="5" s="1"/>
  <c r="C157" i="5" s="1"/>
  <c r="K101" i="5"/>
  <c r="T136" i="5" s="1"/>
  <c r="K136" i="5" s="1"/>
  <c r="K171" i="5" s="1"/>
  <c r="K88" i="5"/>
  <c r="T123" i="5" s="1"/>
  <c r="K123" i="5" s="1"/>
  <c r="K158" i="5" s="1"/>
  <c r="C112" i="5"/>
  <c r="C147" i="5" s="1"/>
  <c r="C182" i="5" s="1"/>
  <c r="C103" i="5"/>
  <c r="C138" i="5" s="1"/>
  <c r="C173" i="5" s="1"/>
  <c r="C108" i="5"/>
  <c r="C143" i="5" s="1"/>
  <c r="C178" i="5" s="1"/>
  <c r="C106" i="5"/>
  <c r="C141" i="5" s="1"/>
  <c r="C176" i="5" s="1"/>
  <c r="C104" i="5"/>
  <c r="C139" i="5" s="1"/>
  <c r="C174" i="5" s="1"/>
  <c r="P159" i="5"/>
  <c r="F199" i="5"/>
  <c r="U139" i="5"/>
  <c r="U133" i="5"/>
  <c r="L133" i="5"/>
  <c r="L168" i="5" s="1"/>
  <c r="C94" i="5"/>
  <c r="C129" i="5" s="1"/>
  <c r="C164" i="5" s="1"/>
  <c r="C107" i="5"/>
  <c r="C142" i="5" s="1"/>
  <c r="C177" i="5" s="1"/>
  <c r="C111" i="5"/>
  <c r="C146" i="5" s="1"/>
  <c r="C181" i="5" s="1"/>
  <c r="L148" i="5"/>
  <c r="L183" i="5" s="1"/>
  <c r="C77" i="5"/>
  <c r="K100" i="5"/>
  <c r="J100" i="5" s="1"/>
  <c r="L122" i="5"/>
  <c r="L157" i="5" s="1"/>
  <c r="U122" i="5"/>
  <c r="K112" i="5"/>
  <c r="T147" i="5" s="1"/>
  <c r="K147" i="5" s="1"/>
  <c r="K182" i="5" s="1"/>
  <c r="K98" i="5"/>
  <c r="T133" i="5" s="1"/>
  <c r="K133" i="5" s="1"/>
  <c r="K168" i="5" s="1"/>
  <c r="K104" i="5"/>
  <c r="T139" i="5" s="1"/>
  <c r="K139" i="5" s="1"/>
  <c r="K174" i="5" s="1"/>
  <c r="K92" i="5"/>
  <c r="K110" i="5"/>
  <c r="J110" i="5" s="1"/>
  <c r="K111" i="5"/>
  <c r="J111" i="5" s="1"/>
  <c r="U147" i="5"/>
  <c r="U135" i="5"/>
  <c r="K87" i="5"/>
  <c r="T122" i="5" s="1"/>
  <c r="K122" i="5" s="1"/>
  <c r="K157" i="5" s="1"/>
  <c r="C66" i="5"/>
  <c r="C62" i="5"/>
  <c r="C61" i="5"/>
  <c r="K90" i="5"/>
  <c r="U125" i="5"/>
  <c r="C60" i="5"/>
  <c r="C96" i="5"/>
  <c r="C131" i="5" s="1"/>
  <c r="C166" i="5" s="1"/>
  <c r="C80" i="5"/>
  <c r="C116" i="5"/>
  <c r="C151" i="5" s="1"/>
  <c r="L131" i="5"/>
  <c r="L166" i="5" s="1"/>
  <c r="K96" i="5"/>
  <c r="U131" i="5"/>
  <c r="L137" i="5"/>
  <c r="L172" i="5" s="1"/>
  <c r="U137" i="5"/>
  <c r="K91" i="5"/>
  <c r="L126" i="5"/>
  <c r="L161" i="5" s="1"/>
  <c r="K97" i="5"/>
  <c r="U132" i="5"/>
  <c r="L132" i="5"/>
  <c r="L167" i="5" s="1"/>
  <c r="K103" i="5"/>
  <c r="U138" i="5"/>
  <c r="L130" i="5"/>
  <c r="L165" i="5" s="1"/>
  <c r="U130" i="5"/>
  <c r="K95" i="5"/>
  <c r="K102" i="5"/>
  <c r="C55" i="5"/>
  <c r="C91" i="5"/>
  <c r="C126" i="5" s="1"/>
  <c r="C161" i="5" s="1"/>
  <c r="C100" i="5"/>
  <c r="C135" i="5" s="1"/>
  <c r="C170" i="5" s="1"/>
  <c r="C64" i="5"/>
  <c r="L125" i="5"/>
  <c r="L160" i="5" s="1"/>
  <c r="C92" i="5"/>
  <c r="C127" i="5" s="1"/>
  <c r="C162" i="5" s="1"/>
  <c r="C56" i="5"/>
  <c r="U129" i="5"/>
  <c r="C99" i="5"/>
  <c r="C134" i="5" s="1"/>
  <c r="C169" i="5" s="1"/>
  <c r="U141" i="5"/>
  <c r="L141" i="5"/>
  <c r="L176" i="5" s="1"/>
  <c r="K106" i="5"/>
  <c r="U142" i="5"/>
  <c r="K107" i="5"/>
  <c r="L143" i="5"/>
  <c r="L178" i="5" s="1"/>
  <c r="K108" i="5"/>
  <c r="U144" i="5"/>
  <c r="L144" i="5"/>
  <c r="L179" i="5" s="1"/>
  <c r="K109" i="5"/>
  <c r="L150" i="5"/>
  <c r="K115" i="5"/>
  <c r="U150" i="5"/>
  <c r="K94" i="5"/>
  <c r="K114" i="5"/>
  <c r="L149" i="5"/>
  <c r="C73" i="5"/>
  <c r="U151" i="5"/>
  <c r="K116" i="5"/>
  <c r="U126" i="5"/>
  <c r="C88" i="5"/>
  <c r="C123" i="5" s="1"/>
  <c r="C158" i="5" s="1"/>
  <c r="C59" i="5"/>
  <c r="C95" i="5"/>
  <c r="C130" i="5" s="1"/>
  <c r="C165" i="5" s="1"/>
  <c r="C115" i="5"/>
  <c r="C150" i="5" s="1"/>
  <c r="C79" i="5"/>
  <c r="K89" i="5"/>
  <c r="T124" i="5" s="1"/>
  <c r="K124" i="5" s="1"/>
  <c r="K159" i="5" s="1"/>
  <c r="U124" i="5"/>
  <c r="K93" i="5"/>
  <c r="L128" i="5"/>
  <c r="L163" i="5" s="1"/>
  <c r="U128" i="5"/>
  <c r="L136" i="5"/>
  <c r="L171" i="5" s="1"/>
  <c r="U136" i="5"/>
  <c r="K99" i="5"/>
  <c r="L134" i="5"/>
  <c r="L169" i="5" s="1"/>
  <c r="K105" i="5"/>
  <c r="U140" i="5"/>
  <c r="C114" i="5"/>
  <c r="C149" i="5" s="1"/>
  <c r="C78" i="5"/>
  <c r="C89" i="5"/>
  <c r="C124" i="5" s="1"/>
  <c r="C159" i="5" s="1"/>
  <c r="C93" i="5"/>
  <c r="C128" i="5" s="1"/>
  <c r="C163" i="5" s="1"/>
  <c r="C90" i="5"/>
  <c r="C125" i="5" s="1"/>
  <c r="C160" i="5" s="1"/>
  <c r="C65" i="5"/>
  <c r="P158" i="5"/>
  <c r="J113" i="5" l="1"/>
  <c r="I113" i="5" s="1"/>
  <c r="J88" i="5"/>
  <c r="S123" i="5" s="1"/>
  <c r="J123" i="5" s="1"/>
  <c r="J158" i="5" s="1"/>
  <c r="J112" i="5"/>
  <c r="J101" i="5"/>
  <c r="S136" i="5" s="1"/>
  <c r="J136" i="5" s="1"/>
  <c r="J171" i="5" s="1"/>
  <c r="P184" i="5"/>
  <c r="F186" i="5" s="1"/>
  <c r="J87" i="5"/>
  <c r="S122" i="5" s="1"/>
  <c r="J122" i="5" s="1"/>
  <c r="J157" i="5" s="1"/>
  <c r="T135" i="5"/>
  <c r="K135" i="5" s="1"/>
  <c r="K170" i="5" s="1"/>
  <c r="T146" i="5"/>
  <c r="K146" i="5" s="1"/>
  <c r="K181" i="5" s="1"/>
  <c r="T145" i="5"/>
  <c r="K145" i="5" s="1"/>
  <c r="K180" i="5" s="1"/>
  <c r="J92" i="5"/>
  <c r="T127" i="5"/>
  <c r="K127" i="5" s="1"/>
  <c r="K162" i="5" s="1"/>
  <c r="J104" i="5"/>
  <c r="I104" i="5" s="1"/>
  <c r="J98" i="5"/>
  <c r="J89" i="5"/>
  <c r="I111" i="5"/>
  <c r="S146" i="5"/>
  <c r="J146" i="5" s="1"/>
  <c r="J181" i="5" s="1"/>
  <c r="J109" i="5"/>
  <c r="T144" i="5"/>
  <c r="K144" i="5" s="1"/>
  <c r="K179" i="5" s="1"/>
  <c r="T132" i="5"/>
  <c r="K132" i="5" s="1"/>
  <c r="K167" i="5" s="1"/>
  <c r="J97" i="5"/>
  <c r="T130" i="5"/>
  <c r="K130" i="5" s="1"/>
  <c r="K165" i="5" s="1"/>
  <c r="J95" i="5"/>
  <c r="T134" i="5"/>
  <c r="K134" i="5" s="1"/>
  <c r="K169" i="5" s="1"/>
  <c r="J99" i="5"/>
  <c r="S135" i="5"/>
  <c r="J135" i="5" s="1"/>
  <c r="J170" i="5" s="1"/>
  <c r="I100" i="5"/>
  <c r="J93" i="5"/>
  <c r="T128" i="5"/>
  <c r="K128" i="5" s="1"/>
  <c r="K163" i="5" s="1"/>
  <c r="J114" i="5"/>
  <c r="T149" i="5"/>
  <c r="K149" i="5" s="1"/>
  <c r="T143" i="5"/>
  <c r="K143" i="5" s="1"/>
  <c r="K178" i="5" s="1"/>
  <c r="J108" i="5"/>
  <c r="T129" i="5"/>
  <c r="K129" i="5" s="1"/>
  <c r="K164" i="5" s="1"/>
  <c r="J94" i="5"/>
  <c r="T125" i="5"/>
  <c r="K125" i="5" s="1"/>
  <c r="K160" i="5" s="1"/>
  <c r="J90" i="5"/>
  <c r="I112" i="5"/>
  <c r="S147" i="5"/>
  <c r="J147" i="5" s="1"/>
  <c r="J182" i="5" s="1"/>
  <c r="J91" i="5"/>
  <c r="T126" i="5"/>
  <c r="K126" i="5" s="1"/>
  <c r="K161" i="5" s="1"/>
  <c r="T140" i="5"/>
  <c r="K140" i="5" s="1"/>
  <c r="K175" i="5" s="1"/>
  <c r="J105" i="5"/>
  <c r="J116" i="5"/>
  <c r="T151" i="5"/>
  <c r="K151" i="5" s="1"/>
  <c r="T142" i="5"/>
  <c r="K142" i="5" s="1"/>
  <c r="K177" i="5" s="1"/>
  <c r="J107" i="5"/>
  <c r="T138" i="5"/>
  <c r="K138" i="5" s="1"/>
  <c r="K173" i="5" s="1"/>
  <c r="J103" i="5"/>
  <c r="J96" i="5"/>
  <c r="T131" i="5"/>
  <c r="K131" i="5" s="1"/>
  <c r="K166" i="5" s="1"/>
  <c r="J106" i="5"/>
  <c r="T141" i="5"/>
  <c r="K141" i="5" s="1"/>
  <c r="K176" i="5" s="1"/>
  <c r="J115" i="5"/>
  <c r="T150" i="5"/>
  <c r="K150" i="5" s="1"/>
  <c r="J102" i="5"/>
  <c r="T137" i="5"/>
  <c r="K137" i="5" s="1"/>
  <c r="K172" i="5" s="1"/>
  <c r="S145" i="5"/>
  <c r="J145" i="5" s="1"/>
  <c r="J180" i="5" s="1"/>
  <c r="I110" i="5"/>
  <c r="S148" i="5" l="1"/>
  <c r="J148" i="5" s="1"/>
  <c r="J183" i="5" s="1"/>
  <c r="I101" i="5"/>
  <c r="R136" i="5" s="1"/>
  <c r="I136" i="5" s="1"/>
  <c r="I171" i="5" s="1"/>
  <c r="I88" i="5"/>
  <c r="R123" i="5" s="1"/>
  <c r="I123" i="5" s="1"/>
  <c r="I158" i="5" s="1"/>
  <c r="I87" i="5"/>
  <c r="R122" i="5" s="1"/>
  <c r="I122" i="5" s="1"/>
  <c r="I157" i="5" s="1"/>
  <c r="S139" i="5"/>
  <c r="J139" i="5" s="1"/>
  <c r="J174" i="5" s="1"/>
  <c r="I92" i="5"/>
  <c r="S127" i="5"/>
  <c r="J127" i="5" s="1"/>
  <c r="J162" i="5" s="1"/>
  <c r="S133" i="5"/>
  <c r="J133" i="5" s="1"/>
  <c r="J168" i="5" s="1"/>
  <c r="I98" i="5"/>
  <c r="S124" i="5"/>
  <c r="J124" i="5" s="1"/>
  <c r="J159" i="5" s="1"/>
  <c r="I89" i="5"/>
  <c r="I105" i="5"/>
  <c r="S140" i="5"/>
  <c r="J140" i="5" s="1"/>
  <c r="J175" i="5" s="1"/>
  <c r="S138" i="5"/>
  <c r="J138" i="5" s="1"/>
  <c r="J173" i="5" s="1"/>
  <c r="I103" i="5"/>
  <c r="I108" i="5"/>
  <c r="S143" i="5"/>
  <c r="J143" i="5" s="1"/>
  <c r="J178" i="5" s="1"/>
  <c r="I115" i="5"/>
  <c r="S150" i="5"/>
  <c r="J150" i="5" s="1"/>
  <c r="I91" i="5"/>
  <c r="S126" i="5"/>
  <c r="J126" i="5" s="1"/>
  <c r="J161" i="5" s="1"/>
  <c r="H113" i="5"/>
  <c r="R148" i="5"/>
  <c r="I148" i="5" s="1"/>
  <c r="I183" i="5" s="1"/>
  <c r="R145" i="5"/>
  <c r="I145" i="5" s="1"/>
  <c r="I180" i="5" s="1"/>
  <c r="H110" i="5"/>
  <c r="S142" i="5"/>
  <c r="J142" i="5" s="1"/>
  <c r="J177" i="5" s="1"/>
  <c r="I107" i="5"/>
  <c r="S134" i="5"/>
  <c r="J134" i="5" s="1"/>
  <c r="J169" i="5" s="1"/>
  <c r="I99" i="5"/>
  <c r="R139" i="5"/>
  <c r="I139" i="5" s="1"/>
  <c r="I174" i="5" s="1"/>
  <c r="H104" i="5"/>
  <c r="S125" i="5"/>
  <c r="J125" i="5" s="1"/>
  <c r="J160" i="5" s="1"/>
  <c r="I90" i="5"/>
  <c r="S130" i="5"/>
  <c r="J130" i="5" s="1"/>
  <c r="J165" i="5" s="1"/>
  <c r="I95" i="5"/>
  <c r="S129" i="5"/>
  <c r="J129" i="5" s="1"/>
  <c r="J164" i="5" s="1"/>
  <c r="I94" i="5"/>
  <c r="R135" i="5"/>
  <c r="I135" i="5" s="1"/>
  <c r="I170" i="5" s="1"/>
  <c r="H100" i="5"/>
  <c r="S132" i="5"/>
  <c r="J132" i="5" s="1"/>
  <c r="J167" i="5" s="1"/>
  <c r="I97" i="5"/>
  <c r="I96" i="5"/>
  <c r="S131" i="5"/>
  <c r="J131" i="5" s="1"/>
  <c r="J166" i="5" s="1"/>
  <c r="R147" i="5"/>
  <c r="I147" i="5" s="1"/>
  <c r="I182" i="5" s="1"/>
  <c r="H112" i="5"/>
  <c r="I114" i="5"/>
  <c r="S149" i="5"/>
  <c r="J149" i="5" s="1"/>
  <c r="I109" i="5"/>
  <c r="S144" i="5"/>
  <c r="J144" i="5" s="1"/>
  <c r="J179" i="5" s="1"/>
  <c r="I102" i="5"/>
  <c r="S137" i="5"/>
  <c r="J137" i="5" s="1"/>
  <c r="J172" i="5" s="1"/>
  <c r="I106" i="5"/>
  <c r="S141" i="5"/>
  <c r="J141" i="5" s="1"/>
  <c r="J176" i="5" s="1"/>
  <c r="I116" i="5"/>
  <c r="S151" i="5"/>
  <c r="J151" i="5" s="1"/>
  <c r="S128" i="5"/>
  <c r="J128" i="5" s="1"/>
  <c r="J163" i="5" s="1"/>
  <c r="I93" i="5"/>
  <c r="R146" i="5"/>
  <c r="I146" i="5" s="1"/>
  <c r="I181" i="5" s="1"/>
  <c r="H111" i="5"/>
  <c r="H101" i="5" l="1"/>
  <c r="G101" i="5" s="1"/>
  <c r="P136" i="5" s="1"/>
  <c r="G136" i="5" s="1"/>
  <c r="H88" i="5"/>
  <c r="G88" i="5" s="1"/>
  <c r="P123" i="5" s="1"/>
  <c r="G123" i="5" s="1"/>
  <c r="G158" i="5" s="1"/>
  <c r="H87" i="5"/>
  <c r="Q122" i="5" s="1"/>
  <c r="H122" i="5" s="1"/>
  <c r="H157" i="5" s="1"/>
  <c r="R133" i="5"/>
  <c r="I133" i="5" s="1"/>
  <c r="I168" i="5" s="1"/>
  <c r="H98" i="5"/>
  <c r="R127" i="5"/>
  <c r="I127" i="5" s="1"/>
  <c r="I162" i="5" s="1"/>
  <c r="H92" i="5"/>
  <c r="R124" i="5"/>
  <c r="I124" i="5" s="1"/>
  <c r="I159" i="5" s="1"/>
  <c r="H89" i="5"/>
  <c r="H90" i="5"/>
  <c r="R125" i="5"/>
  <c r="I125" i="5" s="1"/>
  <c r="I160" i="5" s="1"/>
  <c r="Q145" i="5"/>
  <c r="H145" i="5" s="1"/>
  <c r="H180" i="5" s="1"/>
  <c r="G110" i="5"/>
  <c r="P145" i="5" s="1"/>
  <c r="G145" i="5" s="1"/>
  <c r="R143" i="5"/>
  <c r="I143" i="5" s="1"/>
  <c r="I178" i="5" s="1"/>
  <c r="H108" i="5"/>
  <c r="G112" i="5"/>
  <c r="P147" i="5" s="1"/>
  <c r="G147" i="5" s="1"/>
  <c r="Q147" i="5"/>
  <c r="H147" i="5" s="1"/>
  <c r="H182" i="5" s="1"/>
  <c r="Q135" i="5"/>
  <c r="H135" i="5" s="1"/>
  <c r="H170" i="5" s="1"/>
  <c r="G100" i="5"/>
  <c r="P135" i="5" s="1"/>
  <c r="G135" i="5" s="1"/>
  <c r="Q139" i="5"/>
  <c r="H139" i="5" s="1"/>
  <c r="H174" i="5" s="1"/>
  <c r="G104" i="5"/>
  <c r="P139" i="5" s="1"/>
  <c r="G139" i="5" s="1"/>
  <c r="R138" i="5"/>
  <c r="I138" i="5" s="1"/>
  <c r="I173" i="5" s="1"/>
  <c r="H103" i="5"/>
  <c r="R132" i="5"/>
  <c r="I132" i="5" s="1"/>
  <c r="I167" i="5" s="1"/>
  <c r="H97" i="5"/>
  <c r="R151" i="5"/>
  <c r="I151" i="5" s="1"/>
  <c r="H116" i="5"/>
  <c r="H114" i="5"/>
  <c r="R149" i="5"/>
  <c r="I149" i="5" s="1"/>
  <c r="H106" i="5"/>
  <c r="R141" i="5"/>
  <c r="I141" i="5" s="1"/>
  <c r="I176" i="5" s="1"/>
  <c r="Q146" i="5"/>
  <c r="H146" i="5" s="1"/>
  <c r="H181" i="5" s="1"/>
  <c r="G111" i="5"/>
  <c r="P146" i="5" s="1"/>
  <c r="G146" i="5" s="1"/>
  <c r="R129" i="5"/>
  <c r="I129" i="5" s="1"/>
  <c r="I164" i="5" s="1"/>
  <c r="H94" i="5"/>
  <c r="R134" i="5"/>
  <c r="I134" i="5" s="1"/>
  <c r="I169" i="5" s="1"/>
  <c r="H99" i="5"/>
  <c r="G113" i="5"/>
  <c r="P148" i="5" s="1"/>
  <c r="G148" i="5" s="1"/>
  <c r="Q148" i="5"/>
  <c r="H148" i="5" s="1"/>
  <c r="H183" i="5" s="1"/>
  <c r="R128" i="5"/>
  <c r="I128" i="5" s="1"/>
  <c r="I163" i="5" s="1"/>
  <c r="H93" i="5"/>
  <c r="H95" i="5"/>
  <c r="R130" i="5"/>
  <c r="I130" i="5" s="1"/>
  <c r="I165" i="5" s="1"/>
  <c r="R142" i="5"/>
  <c r="I142" i="5" s="1"/>
  <c r="I177" i="5" s="1"/>
  <c r="H107" i="5"/>
  <c r="H102" i="5"/>
  <c r="R137" i="5"/>
  <c r="I137" i="5" s="1"/>
  <c r="I172" i="5" s="1"/>
  <c r="R126" i="5"/>
  <c r="I126" i="5" s="1"/>
  <c r="I161" i="5" s="1"/>
  <c r="H91" i="5"/>
  <c r="R144" i="5"/>
  <c r="I144" i="5" s="1"/>
  <c r="I179" i="5" s="1"/>
  <c r="H109" i="5"/>
  <c r="R131" i="5"/>
  <c r="I131" i="5" s="1"/>
  <c r="I166" i="5" s="1"/>
  <c r="H96" i="5"/>
  <c r="R150" i="5"/>
  <c r="I150" i="5" s="1"/>
  <c r="H115" i="5"/>
  <c r="H105" i="5"/>
  <c r="R140" i="5"/>
  <c r="I140" i="5" s="1"/>
  <c r="I175" i="5" s="1"/>
  <c r="Q136" i="5" l="1"/>
  <c r="H136" i="5" s="1"/>
  <c r="H171" i="5" s="1"/>
  <c r="Q123" i="5"/>
  <c r="H123" i="5" s="1"/>
  <c r="H158" i="5" s="1"/>
  <c r="D158" i="5" s="1"/>
  <c r="E158" i="5" s="1"/>
  <c r="N158" i="5" s="1"/>
  <c r="G87" i="5"/>
  <c r="P122" i="5" s="1"/>
  <c r="G122" i="5" s="1"/>
  <c r="G157" i="5" s="1"/>
  <c r="D157" i="5" s="1"/>
  <c r="E157" i="5" s="1"/>
  <c r="N157" i="5" s="1"/>
  <c r="Q127" i="5"/>
  <c r="H127" i="5" s="1"/>
  <c r="H162" i="5" s="1"/>
  <c r="G92" i="5"/>
  <c r="P127" i="5" s="1"/>
  <c r="G127" i="5" s="1"/>
  <c r="Q133" i="5"/>
  <c r="H133" i="5" s="1"/>
  <c r="H168" i="5" s="1"/>
  <c r="G98" i="5"/>
  <c r="P133" i="5" s="1"/>
  <c r="G133" i="5" s="1"/>
  <c r="G89" i="5"/>
  <c r="P124" i="5" s="1"/>
  <c r="G124" i="5" s="1"/>
  <c r="Q124" i="5"/>
  <c r="H124" i="5" s="1"/>
  <c r="H159" i="5" s="1"/>
  <c r="G182" i="5"/>
  <c r="D182" i="5" s="1"/>
  <c r="E182" i="5" s="1"/>
  <c r="N182" i="5" s="1"/>
  <c r="O147" i="5"/>
  <c r="G103" i="5"/>
  <c r="P138" i="5" s="1"/>
  <c r="G138" i="5" s="1"/>
  <c r="Q138" i="5"/>
  <c r="H138" i="5" s="1"/>
  <c r="H173" i="5" s="1"/>
  <c r="G95" i="5"/>
  <c r="P130" i="5" s="1"/>
  <c r="G130" i="5" s="1"/>
  <c r="Q130" i="5"/>
  <c r="H130" i="5" s="1"/>
  <c r="H165" i="5" s="1"/>
  <c r="O148" i="5"/>
  <c r="G183" i="5"/>
  <c r="D183" i="5" s="1"/>
  <c r="E183" i="5" s="1"/>
  <c r="N183" i="5" s="1"/>
  <c r="Q141" i="5"/>
  <c r="H141" i="5" s="1"/>
  <c r="H176" i="5" s="1"/>
  <c r="G106" i="5"/>
  <c r="P141" i="5" s="1"/>
  <c r="G141" i="5" s="1"/>
  <c r="G181" i="5"/>
  <c r="D181" i="5" s="1"/>
  <c r="E181" i="5" s="1"/>
  <c r="N181" i="5" s="1"/>
  <c r="O146" i="5"/>
  <c r="G109" i="5"/>
  <c r="P144" i="5" s="1"/>
  <c r="G144" i="5" s="1"/>
  <c r="Q144" i="5"/>
  <c r="H144" i="5" s="1"/>
  <c r="H179" i="5" s="1"/>
  <c r="Q143" i="5"/>
  <c r="H143" i="5" s="1"/>
  <c r="H178" i="5" s="1"/>
  <c r="G108" i="5"/>
  <c r="P143" i="5" s="1"/>
  <c r="G143" i="5" s="1"/>
  <c r="Q140" i="5"/>
  <c r="H140" i="5" s="1"/>
  <c r="H175" i="5" s="1"/>
  <c r="G105" i="5"/>
  <c r="P140" i="5" s="1"/>
  <c r="G140" i="5" s="1"/>
  <c r="G91" i="5"/>
  <c r="P126" i="5" s="1"/>
  <c r="G126" i="5" s="1"/>
  <c r="Q126" i="5"/>
  <c r="H126" i="5" s="1"/>
  <c r="H161" i="5" s="1"/>
  <c r="G93" i="5"/>
  <c r="P128" i="5" s="1"/>
  <c r="G128" i="5" s="1"/>
  <c r="Q128" i="5"/>
  <c r="H128" i="5" s="1"/>
  <c r="H163" i="5" s="1"/>
  <c r="G99" i="5"/>
  <c r="P134" i="5" s="1"/>
  <c r="G134" i="5" s="1"/>
  <c r="Q134" i="5"/>
  <c r="H134" i="5" s="1"/>
  <c r="H169" i="5" s="1"/>
  <c r="O139" i="5"/>
  <c r="G174" i="5"/>
  <c r="D174" i="5" s="1"/>
  <c r="E174" i="5" s="1"/>
  <c r="N174" i="5" s="1"/>
  <c r="O145" i="5"/>
  <c r="G180" i="5"/>
  <c r="D180" i="5" s="1"/>
  <c r="E180" i="5" s="1"/>
  <c r="N180" i="5" s="1"/>
  <c r="G107" i="5"/>
  <c r="P142" i="5" s="1"/>
  <c r="G142" i="5" s="1"/>
  <c r="Q142" i="5"/>
  <c r="H142" i="5" s="1"/>
  <c r="H177" i="5" s="1"/>
  <c r="Q132" i="5"/>
  <c r="H132" i="5" s="1"/>
  <c r="H167" i="5" s="1"/>
  <c r="G97" i="5"/>
  <c r="P132" i="5" s="1"/>
  <c r="G132" i="5" s="1"/>
  <c r="G171" i="5"/>
  <c r="Q129" i="5"/>
  <c r="H129" i="5" s="1"/>
  <c r="H164" i="5" s="1"/>
  <c r="G94" i="5"/>
  <c r="P129" i="5" s="1"/>
  <c r="G129" i="5" s="1"/>
  <c r="Q151" i="5"/>
  <c r="H151" i="5" s="1"/>
  <c r="G116" i="5"/>
  <c r="P151" i="5" s="1"/>
  <c r="G151" i="5" s="1"/>
  <c r="O135" i="5"/>
  <c r="G170" i="5"/>
  <c r="D170" i="5" s="1"/>
  <c r="E170" i="5" s="1"/>
  <c r="N170" i="5" s="1"/>
  <c r="Q150" i="5"/>
  <c r="H150" i="5" s="1"/>
  <c r="G115" i="5"/>
  <c r="P150" i="5" s="1"/>
  <c r="G150" i="5" s="1"/>
  <c r="Q149" i="5"/>
  <c r="H149" i="5" s="1"/>
  <c r="G114" i="5"/>
  <c r="P149" i="5" s="1"/>
  <c r="G149" i="5" s="1"/>
  <c r="Q131" i="5"/>
  <c r="H131" i="5" s="1"/>
  <c r="H166" i="5" s="1"/>
  <c r="G96" i="5"/>
  <c r="P131" i="5" s="1"/>
  <c r="G131" i="5" s="1"/>
  <c r="G102" i="5"/>
  <c r="P137" i="5" s="1"/>
  <c r="G137" i="5" s="1"/>
  <c r="Q137" i="5"/>
  <c r="H137" i="5" s="1"/>
  <c r="H172" i="5" s="1"/>
  <c r="G90" i="5"/>
  <c r="P125" i="5" s="1"/>
  <c r="G125" i="5" s="1"/>
  <c r="Q125" i="5"/>
  <c r="H125" i="5" s="1"/>
  <c r="H160" i="5" s="1"/>
  <c r="O136" i="5" l="1"/>
  <c r="D171" i="5"/>
  <c r="E171" i="5" s="1"/>
  <c r="N171" i="5" s="1"/>
  <c r="O123" i="5"/>
  <c r="O149" i="5"/>
  <c r="O122" i="5"/>
  <c r="O151" i="5"/>
  <c r="G168" i="5"/>
  <c r="D168" i="5" s="1"/>
  <c r="E168" i="5" s="1"/>
  <c r="N168" i="5" s="1"/>
  <c r="O133" i="5"/>
  <c r="O127" i="5"/>
  <c r="G162" i="5"/>
  <c r="D162" i="5" s="1"/>
  <c r="E162" i="5" s="1"/>
  <c r="N162" i="5" s="1"/>
  <c r="O124" i="5"/>
  <c r="G159" i="5"/>
  <c r="D159" i="5" s="1"/>
  <c r="E159" i="5" s="1"/>
  <c r="N159" i="5" s="1"/>
  <c r="O132" i="5"/>
  <c r="G167" i="5"/>
  <c r="D167" i="5" s="1"/>
  <c r="E167" i="5" s="1"/>
  <c r="N167" i="5" s="1"/>
  <c r="O137" i="5"/>
  <c r="G172" i="5"/>
  <c r="D172" i="5" s="1"/>
  <c r="E172" i="5" s="1"/>
  <c r="N172" i="5" s="1"/>
  <c r="O131" i="5"/>
  <c r="G166" i="5"/>
  <c r="D166" i="5" s="1"/>
  <c r="E166" i="5" s="1"/>
  <c r="N166" i="5" s="1"/>
  <c r="G179" i="5"/>
  <c r="D179" i="5" s="1"/>
  <c r="E179" i="5" s="1"/>
  <c r="N179" i="5" s="1"/>
  <c r="O144" i="5"/>
  <c r="O129" i="5"/>
  <c r="G164" i="5"/>
  <c r="D164" i="5" s="1"/>
  <c r="E164" i="5" s="1"/>
  <c r="N164" i="5" s="1"/>
  <c r="G169" i="5"/>
  <c r="D169" i="5" s="1"/>
  <c r="E169" i="5" s="1"/>
  <c r="N169" i="5" s="1"/>
  <c r="O134" i="5"/>
  <c r="O142" i="5"/>
  <c r="G177" i="5"/>
  <c r="D177" i="5" s="1"/>
  <c r="E177" i="5" s="1"/>
  <c r="N177" i="5" s="1"/>
  <c r="O130" i="5"/>
  <c r="G165" i="5"/>
  <c r="D165" i="5" s="1"/>
  <c r="E165" i="5" s="1"/>
  <c r="N165" i="5" s="1"/>
  <c r="O126" i="5"/>
  <c r="G161" i="5"/>
  <c r="D161" i="5" s="1"/>
  <c r="E161" i="5" s="1"/>
  <c r="N161" i="5" s="1"/>
  <c r="O138" i="5"/>
  <c r="G173" i="5"/>
  <c r="D173" i="5" s="1"/>
  <c r="E173" i="5" s="1"/>
  <c r="N173" i="5" s="1"/>
  <c r="G178" i="5"/>
  <c r="D178" i="5" s="1"/>
  <c r="E178" i="5" s="1"/>
  <c r="N178" i="5" s="1"/>
  <c r="O143" i="5"/>
  <c r="O128" i="5"/>
  <c r="G163" i="5"/>
  <c r="D163" i="5" s="1"/>
  <c r="E163" i="5" s="1"/>
  <c r="N163" i="5" s="1"/>
  <c r="O150" i="5"/>
  <c r="O140" i="5"/>
  <c r="G175" i="5"/>
  <c r="D175" i="5" s="1"/>
  <c r="E175" i="5" s="1"/>
  <c r="N175" i="5" s="1"/>
  <c r="O141" i="5"/>
  <c r="G176" i="5"/>
  <c r="D176" i="5" s="1"/>
  <c r="E176" i="5" s="1"/>
  <c r="N176" i="5" s="1"/>
  <c r="G160" i="5"/>
  <c r="D160" i="5" s="1"/>
  <c r="E160" i="5" s="1"/>
  <c r="N160" i="5" s="1"/>
  <c r="O125" i="5"/>
  <c r="F187" i="5" l="1"/>
  <c r="F188" i="5"/>
  <c r="F189" i="5" l="1"/>
  <c r="F190" i="5" s="1"/>
  <c r="F191" i="5" s="1"/>
  <c r="M13" i="5" l="1"/>
  <c r="N12" i="5" s="1"/>
  <c r="F19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<sst xmlns="http://schemas.openxmlformats.org/spreadsheetml/2006/main" count="1598" uniqueCount="888">
  <si>
    <t>Altitud:</t>
  </si>
  <si>
    <t>Nombre</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</si>
  <si>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</si>
  <si>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</si>
  <si>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</si>
  <si>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</si>
  <si>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</si>
  <si>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</si>
  <si>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</si>
  <si>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</si>
  <si>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</si>
  <si>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</si>
  <si>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</si>
  <si>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</si>
  <si>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</si>
  <si>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</si>
  <si>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</si>
  <si>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</si>
  <si>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</si>
  <si>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</si>
  <si>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</si>
  <si>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</si>
  <si>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</si>
  <si>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</si>
  <si>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</si>
  <si>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</si>
  <si>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</si>
  <si>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</si>
  <si>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</si>
  <si>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</si>
  <si>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</si>
  <si>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</si>
  <si>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</si>
  <si>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</si>
  <si>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</si>
  <si>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</si>
  <si>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</si>
  <si>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</si>
  <si>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</si>
  <si>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</si>
  <si>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</si>
  <si>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</si>
  <si>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</si>
  <si>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</si>
  <si>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</si>
  <si>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</si>
  <si>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</si>
  <si>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</si>
  <si>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</si>
  <si>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</si>
  <si>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</si>
  <si>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</si>
  <si>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</si>
  <si>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</si>
  <si>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</si>
  <si>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</si>
  <si>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</si>
  <si>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</si>
  <si>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</si>
  <si>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</si>
  <si>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</si>
  <si>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</si>
  <si>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</si>
  <si>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</si>
  <si>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</si>
  <si>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</si>
  <si>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</si>
  <si>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</si>
  <si>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</si>
  <si>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</si>
  <si>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</si>
  <si>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</si>
  <si>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</si>
  <si>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</si>
  <si>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</si>
  <si>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</si>
  <si>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</si>
  <si>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</si>
  <si>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</si>
  <si>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</si>
  <si>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</si>
  <si>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</si>
  <si>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</si>
  <si>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</si>
  <si>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</si>
  <si>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</si>
  <si>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</si>
  <si>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</si>
  <si>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</si>
  <si>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</si>
  <si>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</si>
  <si>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</si>
  <si>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</si>
  <si>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</si>
  <si>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</si>
  <si>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</si>
  <si>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</si>
  <si>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</si>
  <si>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</si>
  <si>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</si>
  <si>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</si>
  <si>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</si>
  <si>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</si>
  <si>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</si>
  <si>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</si>
  <si>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</si>
  <si>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</si>
  <si>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</si>
  <si>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</si>
  <si>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</si>
  <si>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</si>
  <si>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</si>
  <si>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</si>
  <si>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</si>
  <si>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</si>
  <si>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</si>
  <si>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</si>
  <si>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</si>
  <si>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</si>
  <si>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</si>
  <si>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</si>
  <si>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</si>
  <si>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</si>
  <si>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</si>
  <si>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</si>
  <si>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</si>
  <si>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</si>
  <si>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</si>
  <si>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</si>
  <si>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</si>
  <si>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</si>
  <si>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</si>
  <si>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</si>
  <si>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</si>
  <si>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</si>
  <si>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</si>
  <si>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</si>
  <si>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</si>
  <si>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</si>
  <si>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</si>
  <si>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</si>
  <si>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</si>
  <si>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</si>
  <si>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</si>
  <si>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</si>
  <si>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</si>
  <si>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</si>
  <si>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</si>
  <si>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</si>
  <si>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</si>
  <si>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</si>
  <si>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</si>
  <si>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</si>
  <si>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</si>
  <si>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</si>
  <si>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</si>
  <si>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</si>
  <si>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</si>
  <si>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</si>
  <si>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</si>
  <si>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</si>
  <si>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</si>
  <si>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</si>
  <si>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</si>
  <si>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</si>
  <si>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</si>
  <si>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</si>
  <si>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</si>
  <si>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</si>
  <si>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</si>
  <si>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</si>
  <si>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</si>
  <si>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</si>
  <si>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</si>
  <si>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</si>
  <si>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</si>
  <si>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</si>
  <si>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</si>
  <si>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</si>
  <si>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</si>
  <si>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</si>
  <si>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</si>
  <si>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</si>
  <si>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</si>
  <si>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</si>
  <si>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</si>
  <si>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</si>
  <si>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</si>
  <si>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</si>
  <si>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</si>
  <si>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</si>
  <si>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</si>
  <si>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</si>
  <si>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</si>
  <si>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</si>
  <si>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</si>
  <si>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</si>
  <si>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</si>
  <si>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</si>
  <si>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</si>
  <si>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</si>
  <si>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</si>
  <si>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</si>
  <si>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</si>
  <si>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</si>
  <si>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</si>
  <si>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</si>
  <si>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</si>
  <si>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</si>
  <si>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</si>
  <si>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</si>
  <si>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</si>
  <si>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</si>
  <si>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</si>
  <si>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</si>
  <si>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</si>
  <si>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</si>
  <si>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</si>
  <si>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</si>
  <si>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</si>
  <si>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</si>
  <si>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</si>
  <si>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</si>
  <si>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</si>
  <si>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</si>
  <si>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</si>
  <si>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</si>
  <si>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</si>
  <si>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</si>
  <si>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</si>
  <si>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</si>
  <si>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</si>
  <si>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</si>
  <si>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</si>
  <si>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</si>
  <si>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</si>
  <si>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</si>
  <si>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</si>
  <si>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</si>
  <si>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</si>
  <si>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</si>
  <si>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</si>
  <si>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</si>
  <si>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</si>
  <si>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</si>
  <si>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</si>
  <si>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</si>
  <si>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</si>
  <si>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</si>
  <si>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</si>
  <si>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</si>
  <si>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</si>
  <si>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</si>
  <si>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</si>
  <si>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</si>
  <si>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</si>
  <si>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</si>
  <si>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</si>
  <si>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</si>
  <si>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</si>
  <si>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</si>
  <si>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</si>
  <si>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</si>
  <si>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</si>
  <si>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</si>
  <si>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</si>
  <si>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</si>
  <si>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</si>
  <si>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</si>
  <si>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</si>
  <si>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</si>
  <si>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</si>
  <si>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</si>
  <si>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</si>
  <si>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</si>
  <si>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</si>
  <si>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</si>
  <si>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</si>
  <si>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</si>
  <si>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</si>
  <si>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</si>
  <si>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</si>
  <si>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</si>
  <si>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</si>
  <si>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</si>
  <si>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</si>
  <si>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</si>
  <si>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</si>
  <si>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</si>
  <si>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</si>
  <si>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</si>
  <si>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</si>
  <si>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</si>
  <si>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</si>
  <si>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</si>
  <si>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</si>
  <si>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</si>
  <si>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</si>
  <si>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</si>
  <si>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</si>
  <si>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</si>
  <si>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ml</t>
  </si>
  <si>
    <t>und.</t>
  </si>
  <si>
    <t>Barandas de Acero</t>
  </si>
  <si>
    <t>Guardavías</t>
  </si>
  <si>
    <t>Tuberías PVC</t>
  </si>
  <si>
    <t>IV. CAUCE</t>
  </si>
  <si>
    <t>Enrocado</t>
  </si>
  <si>
    <t>V.  ACCESOS</t>
  </si>
  <si>
    <t>METRADO</t>
  </si>
  <si>
    <t>Muy pobre</t>
  </si>
  <si>
    <t>Pobre</t>
  </si>
  <si>
    <t>Marginal</t>
  </si>
  <si>
    <t>Satisfactorio</t>
  </si>
  <si>
    <t>Bueno</t>
  </si>
  <si>
    <t>kg</t>
  </si>
  <si>
    <t>m2</t>
  </si>
  <si>
    <t>Apoyo articulado de acero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</si>
  <si>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</si>
  <si>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</si>
  <si>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</si>
  <si>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</si>
  <si>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</si>
  <si>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</si>
  <si>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</si>
  <si>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</si>
  <si>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</si>
  <si>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</si>
  <si>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</si>
  <si>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</si>
  <si>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</si>
  <si>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</si>
  <si>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</si>
  <si>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Losa de concreto pretensado (Pretensado Longitudinal)</t>
  </si>
  <si>
    <t>Losa de Concreto Simple</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</si>
  <si>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</si>
  <si>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</si>
  <si>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</si>
  <si>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</si>
  <si>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</si>
  <si>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</si>
  <si>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</si>
  <si>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</si>
  <si>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</si>
  <si>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</si>
  <si>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</si>
  <si>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</si>
  <si>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</si>
  <si>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</si>
  <si>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</si>
  <si>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</si>
  <si>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</si>
  <si>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</si>
  <si>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</si>
  <si>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</si>
  <si>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</si>
  <si>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Estructura Metálica Bailey</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</si>
  <si>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</si>
  <si>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</si>
  <si>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</si>
  <si>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</si>
  <si>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</si>
  <si>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</si>
  <si>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</si>
  <si>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</si>
  <si>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</si>
  <si>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</si>
  <si>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</si>
  <si>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</si>
  <si>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</si>
  <si>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</si>
  <si>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</si>
  <si>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</si>
  <si>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</si>
  <si>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</si>
  <si>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</si>
  <si>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</si>
  <si>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</si>
  <si>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</si>
  <si>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</si>
  <si>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</si>
  <si>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de Madera</t>
  </si>
  <si>
    <t>Elevación de Pilares de Manposteria de Piedra</t>
  </si>
  <si>
    <t>Capa Asfalto</t>
  </si>
  <si>
    <t>Capa Concreto Pobre</t>
  </si>
  <si>
    <t>Tablones de Madera</t>
  </si>
  <si>
    <t>Vereda Concreto</t>
  </si>
  <si>
    <t>Vereda Acero</t>
  </si>
  <si>
    <t>Vereda de Madera</t>
  </si>
  <si>
    <t>Apoyo fijo Neopreno</t>
  </si>
  <si>
    <t>Apoyo deslizante de neopreno</t>
  </si>
  <si>
    <t>Apoyo Deslizante Acero</t>
  </si>
  <si>
    <t>Apoyo Roller Acero</t>
  </si>
  <si>
    <t>Apoyo Rocker Acero</t>
  </si>
  <si>
    <t>Apoyo articulado Concreto</t>
  </si>
  <si>
    <t>Apoyo Rocker de Concreto</t>
  </si>
  <si>
    <t>Apoyo Eslabón y Pin (Vigas Gerber)</t>
  </si>
  <si>
    <t>Tipo Compresible / Expandible Celular</t>
  </si>
  <si>
    <t>Junta de Expansión, Tipo Compresible / Expandible Sólido</t>
  </si>
  <si>
    <t>Barandas de Madera</t>
  </si>
  <si>
    <t>Barandas de Concreto</t>
  </si>
  <si>
    <t>Parapeto de Concreto Armado</t>
  </si>
  <si>
    <t>Tuberías Metálicas</t>
  </si>
  <si>
    <t>Márgenes del río</t>
  </si>
  <si>
    <t>Lecho del río</t>
  </si>
  <si>
    <t>Barrajes</t>
  </si>
  <si>
    <t>Dique</t>
  </si>
  <si>
    <t>Proteccion contra socavacion</t>
  </si>
  <si>
    <t>Gaviones</t>
  </si>
  <si>
    <t>Muro de Concreto Simple.</t>
  </si>
  <si>
    <t>Muro de Concreto Armado – Cauce</t>
  </si>
  <si>
    <t>Solado Concreto Simple</t>
  </si>
  <si>
    <t>Solado Concreto</t>
  </si>
  <si>
    <t>Señalización</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</si>
  <si>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</si>
  <si>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</si>
  <si>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</si>
  <si>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</si>
  <si>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</si>
  <si>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</si>
  <si>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</si>
  <si>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</si>
  <si>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</si>
  <si>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</si>
  <si>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Total %</t>
  </si>
  <si>
    <t>Muy Bueno</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</si>
  <si>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</si>
  <si>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</si>
  <si>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</si>
  <si>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</si>
  <si>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</si>
  <si>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</si>
  <si>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</si>
  <si>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</si>
  <si>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</si>
  <si>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</si>
  <si>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</si>
  <si>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</si>
  <si>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</si>
  <si>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</si>
  <si>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</si>
  <si>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</si>
  <si>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</si>
  <si>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</si>
  <si>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</si>
  <si>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</si>
  <si>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</si>
  <si>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</si>
  <si>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</si>
  <si>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</si>
  <si>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</si>
  <si>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</si>
  <si>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</si>
  <si>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</si>
  <si>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</si>
  <si>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</si>
  <si>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</si>
  <si>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</si>
  <si>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</si>
  <si>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</si>
  <si>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</si>
  <si>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</si>
  <si>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</si>
  <si>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</si>
  <si>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</si>
  <si>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</si>
  <si>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</si>
  <si>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</si>
  <si>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</si>
  <si>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</si>
  <si>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</si>
  <si>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</si>
  <si>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</si>
  <si>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</si>
  <si>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</si>
  <si>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</si>
  <si>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</si>
  <si>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</si>
  <si>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</si>
  <si>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</si>
  <si>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</si>
  <si>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</si>
  <si>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</si>
  <si>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</si>
  <si>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</si>
  <si>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</si>
  <si>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</si>
  <si>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</si>
  <si>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</si>
  <si>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</si>
  <si>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</si>
  <si>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</si>
  <si>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</si>
  <si>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</si>
  <si>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</si>
  <si>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</si>
  <si>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</si>
  <si>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</si>
  <si>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</si>
  <si>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</si>
  <si>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</si>
  <si>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</si>
  <si>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</si>
  <si>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</si>
  <si>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</si>
  <si>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</si>
  <si>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</si>
  <si>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</si>
  <si>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</si>
  <si>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</si>
  <si>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</si>
  <si>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</si>
  <si>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</si>
  <si>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</si>
  <si>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</si>
  <si>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</si>
  <si>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</si>
  <si>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</si>
  <si>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</si>
  <si>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</si>
  <si>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</si>
  <si>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</si>
  <si>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</si>
  <si>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</si>
  <si>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</si>
  <si>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</si>
  <si>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</si>
  <si>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</si>
  <si>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</si>
  <si>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</si>
  <si>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</si>
  <si>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</si>
  <si>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</si>
  <si>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</si>
  <si>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</si>
  <si>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</si>
  <si>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</si>
  <si>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</si>
  <si>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</si>
  <si>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</si>
  <si>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</si>
  <si>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</si>
  <si>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</si>
  <si>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</si>
  <si>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</si>
  <si>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</si>
  <si>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</si>
  <si>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</si>
  <si>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</si>
  <si>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</si>
  <si>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</si>
  <si>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</si>
  <si>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</si>
  <si>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</si>
  <si>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</si>
  <si>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</si>
  <si>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</si>
  <si>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</si>
  <si>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</si>
  <si>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</si>
  <si>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</si>
  <si>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</si>
  <si>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</si>
  <si>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</si>
  <si>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</si>
  <si>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</si>
  <si>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</si>
  <si>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</si>
  <si>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</si>
  <si>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</si>
  <si>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</si>
  <si>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</si>
  <si>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</si>
  <si>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</si>
  <si>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</si>
  <si>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</si>
  <si>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</si>
  <si>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</si>
  <si>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</si>
  <si>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</si>
  <si>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</si>
  <si>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</si>
  <si>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</si>
  <si>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</si>
  <si>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</si>
  <si>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</si>
  <si>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</si>
  <si>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</si>
  <si>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</si>
  <si>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</si>
  <si>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</si>
  <si>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</si>
  <si>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</si>
  <si>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</si>
  <si>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</si>
  <si>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</si>
  <si>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</si>
  <si>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</si>
  <si>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</si>
  <si>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</si>
  <si>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</si>
  <si>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</si>
  <si>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</si>
  <si>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</si>
  <si>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</si>
  <si>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</si>
  <si>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</si>
  <si>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</si>
  <si>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</si>
  <si>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</si>
  <si>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</si>
  <si>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</si>
  <si>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</si>
  <si>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</si>
  <si>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</si>
  <si>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</si>
  <si>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</si>
  <si>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</si>
  <si>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</si>
  <si>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</si>
  <si>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</si>
  <si>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</si>
  <si>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</si>
  <si>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</si>
  <si>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</si>
  <si>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</si>
  <si>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</si>
  <si>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</si>
  <si>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</si>
  <si>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</si>
  <si>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</si>
  <si>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</si>
  <si>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</si>
  <si>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</si>
  <si>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</si>
  <si>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</si>
  <si>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</si>
  <si>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</si>
  <si>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</si>
  <si>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</si>
  <si>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</si>
  <si>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</si>
  <si>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</si>
  <si>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</si>
  <si>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</si>
  <si>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</si>
  <si>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</si>
  <si>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</si>
  <si>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</si>
  <si>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</si>
  <si>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</si>
  <si>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</si>
  <si>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</si>
  <si>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</si>
  <si>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</si>
  <si>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</si>
  <si>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</si>
  <si>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</si>
  <si>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</si>
  <si>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</si>
  <si>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</si>
  <si>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</si>
  <si>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</si>
  <si>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</si>
  <si>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</si>
  <si>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</si>
  <si>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</si>
  <si>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</si>
  <si>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</si>
  <si>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</si>
  <si>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</si>
  <si>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</si>
  <si>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</si>
  <si>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</si>
  <si>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</si>
  <si>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</si>
  <si>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</si>
  <si>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</si>
  <si>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</si>
  <si>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</si>
  <si>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</si>
  <si>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</si>
  <si>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</si>
  <si>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</si>
  <si>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</si>
  <si>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</si>
  <si>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</si>
  <si>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</si>
  <si>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</si>
  <si>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</si>
  <si>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</si>
  <si>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</si>
  <si>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</si>
  <si>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</si>
  <si>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</si>
  <si>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</si>
  <si>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</si>
  <si>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</si>
  <si>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</si>
  <si>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</si>
  <si>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</si>
  <si>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</si>
  <si>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</si>
  <si>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</si>
  <si>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</si>
  <si>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</si>
  <si>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</si>
  <si>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</si>
  <si>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</si>
  <si>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</si>
  <si>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</si>
  <si>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</si>
  <si>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</si>
  <si>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</si>
  <si>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</si>
  <si>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</si>
  <si>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</si>
  <si>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</si>
  <si>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</si>
  <si>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</si>
  <si>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</si>
  <si>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</si>
  <si>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</si>
  <si>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</si>
  <si>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</si>
  <si>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</si>
  <si>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</si>
  <si>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</si>
  <si>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</si>
  <si>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</si>
  <si>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</si>
  <si>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</si>
  <si>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</si>
  <si>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</si>
  <si>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</si>
  <si>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</si>
  <si>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</si>
  <si>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</si>
  <si>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</si>
  <si>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</si>
  <si>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</si>
  <si>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</si>
  <si>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</si>
  <si>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</si>
  <si>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</si>
  <si>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</si>
  <si>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</si>
  <si>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</si>
  <si>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</si>
  <si>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</si>
  <si>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</si>
  <si>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</si>
  <si>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</si>
  <si>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</si>
  <si>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</si>
  <si>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</si>
  <si>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</si>
  <si>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</si>
  <si>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</si>
  <si>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</si>
  <si>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</si>
  <si>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</si>
  <si>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</si>
  <si>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</si>
  <si>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</si>
  <si>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</si>
  <si>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</si>
  <si>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</si>
  <si>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</si>
  <si>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</si>
  <si>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</si>
  <si>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</si>
  <si>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</si>
  <si>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</si>
  <si>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</si>
  <si>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</si>
  <si>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</si>
  <si>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</si>
  <si>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</si>
  <si>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</si>
  <si>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</si>
  <si>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</si>
  <si>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</si>
  <si>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</si>
  <si>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</si>
  <si>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</si>
  <si>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</si>
  <si>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</si>
  <si>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</si>
  <si>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Aguas Arriba</t>
  </si>
  <si>
    <t>Aguas Abajo</t>
  </si>
  <si>
    <t>eje</t>
  </si>
  <si>
    <t>SI</t>
  </si>
  <si>
    <t>NO</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</si>
  <si>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</si>
  <si>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</si>
  <si>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Matalaque</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</si>
  <si>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</si>
  <si>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</si>
  <si>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</si>
  <si>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</si>
  <si>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</si>
  <si>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</si>
  <si>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</si>
  <si>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</si>
  <si>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</si>
  <si>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</si>
  <si>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</si>
  <si>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</si>
  <si>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</si>
  <si>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</si>
  <si>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</si>
  <si>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</si>
  <si>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</si>
  <si>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</si>
  <si>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</si>
  <si>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</si>
  <si>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</si>
  <si>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</si>
  <si>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</si>
  <si>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</si>
  <si>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</si>
  <si>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</si>
  <si>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</si>
  <si>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</si>
  <si>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</si>
  <si>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</si>
  <si>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</si>
  <si>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</si>
  <si>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</si>
  <si>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20 ton</t>
  </si>
  <si>
    <t>Si tiene</t>
  </si>
  <si>
    <t>FONDO DE LOSA - MOHO: Se observa moho en la cara inferior de la losa.</t>
  </si>
  <si>
    <t xml:space="preserve">No Aplica </t>
  </si>
  <si>
    <t>Tambo</t>
  </si>
  <si>
    <t>Enero - Abril</t>
  </si>
  <si>
    <t>Mayo - Diciembre</t>
  </si>
  <si>
    <t>Dpto Político:</t>
  </si>
  <si>
    <t>Dpto Vial</t>
  </si>
  <si>
    <t>SERVICIO DE CONSULTORIA PARA EL INVENTARIO ESPECIALIZADO DE LA INFRAESTRUCTURA VIAL EN LOS TRAMOS DE LA RED VIAL NACIONAL NO CONCESIONADA</t>
  </si>
  <si>
    <t>Latitud</t>
  </si>
  <si>
    <t>Longitud</t>
  </si>
  <si>
    <t>Pob. mas cercano</t>
  </si>
  <si>
    <t>PUENTE</t>
  </si>
  <si>
    <t>SECCION (F): CONDICION DEL PUENTE</t>
  </si>
  <si>
    <t>LIMA</t>
  </si>
  <si>
    <t>und</t>
  </si>
  <si>
    <t>• Debe limpiarse el piso metálico de la superestructura y reparar los elementos señalados. 
• Deben limpiarse la superficie de apoyo fijo que se encuentran obstruidos por bolonería y material de arrastre.
• Se recomienda insertar en los bordes de los parapetos o junta que va hacia el piso metálico un ángulo metálico de protección, a fin de evitar posibles desprendimientos del concreto y desobstruirlas.
• Efectuar una limpieza general eliminándose basura, malezas y arbustos que rodea al puente a fin de evitar los microclimas que dañan la estructura.
• Hacer un hidrolavado general de la estructura.</t>
  </si>
  <si>
    <t>• La evaluación de la condición estadística del puente, efectuada bajo la metodología SCAP señala que el puente se encuentra en la calificación REGULAR, requiriéndose realizar el mantenimiento y algunos trabajos menores de reparación a fin de mejorar e incrementar su vida útil.</t>
  </si>
  <si>
    <t>Toda la superficie del piso se encuentra tapada por un conglomerado de piedras chancadas y tierra. Por otro lado presenta corrosión en un poste.</t>
  </si>
  <si>
    <t>Tanto el apoyo izquierdo como el apoyo de derecho se encuentran sobre sus respectivos estribos cubiertas por un relleno excesivo que puede generar daños. Puede apreciarse crecimiento de musgos y problemas de intemperismo en el estribo izquierdo y derecho</t>
  </si>
  <si>
    <t>El relleno de boloneria y tierra que se encuentran sobre el estribo derecho es de 90 cm. La acumulación de estos solidos puede afectar la estructura. Se recomienda limpieza.</t>
  </si>
  <si>
    <t>Las juntas de dilatación o expansión son los espacios que existen entre puente y puente o entre puente y estribo, y sirven para absorber las fuerzas que se producen ya sea por efectos dinámicos o por sismo. En este caso ambas juntas se encuentran cubiertas por barro lo cual no permitiría el correcto trabajo de estos elementos.</t>
  </si>
  <si>
    <t>Las márgenes del río no son estables y tampoco alineadas evidenciada. Ambas márgenes son de material rocoso que al paso de las aguas y por el mismo terreno se desestabiliza, siendo necesario entonces proteger los márgenes.</t>
  </si>
  <si>
    <t>Es un río con desembocadura en el río y presenta poca pendiente, el flujo de las aguas en épocas de lluvia es fuerte lo que está produciendo degradación y erosiones del lecho del río.</t>
  </si>
  <si>
    <t>La señalización en sus diversas formas es un componente muy importante para el buen servicio de los puentes, pues constituye elementos de seguridad para el usuario y protegen indirectamente a la estructura. Para este caso se cuenta con las señales informativas y preventivas reglamentarias ambas en buen estado de conservación. Pueden apreciarse que la cimentación del esta con los aceros expuestos.</t>
  </si>
  <si>
    <t>Los muros contra impacto se considerarán elementos preventivos que constituyen un elemento de seguridad y protección de la estructura. Estas estructuras se encuentran cubiertas bajo una capa de 60 cm a 100 cm de altura.</t>
  </si>
  <si>
    <t>COMENTARIOS : La condición del puente resulta como</t>
  </si>
  <si>
    <t>N/A</t>
  </si>
  <si>
    <t xml:space="preserve">124-2026-MTC/20.2 </t>
  </si>
  <si>
    <t>3N</t>
  </si>
  <si>
    <t>PE-3N - 01</t>
  </si>
  <si>
    <t>Perfiles Metálicos</t>
  </si>
  <si>
    <t>NO TIENE</t>
  </si>
  <si>
    <t xml:space="preserve">Plancha Metálica </t>
  </si>
  <si>
    <t>5 pulg</t>
  </si>
  <si>
    <t>Est. Derecho</t>
  </si>
  <si>
    <t>Est. Izquierdo</t>
  </si>
  <si>
    <t>SIN INFORMACION</t>
  </si>
  <si>
    <t>De la inspección realizada podemos indicar las siguientes conclusiones y recomendaciones:
• La evaluación de la condición estadística del puente, efectuada bajo la metodología SCAP señala que el puente se encuentra en la calificación "&amp;  'Secc G.1 Eval SCAP'!E205&amp;  ", requiriéndose realizar trabajos de reparación a fin de mejorar e incrementar su vida útil."</t>
  </si>
  <si>
    <t>* El muro de concreto armado que se encuentra en los accesos se encuentra en un estado malo estructuralmente, debido al acero expuesto.</t>
  </si>
  <si>
    <t>* Ausencia de señales preventivas y reglamentarias en ambos accesos.</t>
  </si>
  <si>
    <t>* Realizar reparacion del muro de concreto y pintarlo nuevamente.</t>
  </si>
  <si>
    <t>* Colocar señales preventivas y reglamentarias en ambos accesos.</t>
  </si>
  <si>
    <t>* Debera realizarse un mantenimiento de la superestructura, debido a que la superficie de desgaste se encuentra con suciedad.</t>
  </si>
  <si>
    <t xml:space="preserve">* Los estribos deberan ser recubiertos por un material que no filtre el agua para que ya no se genere mas moho. </t>
  </si>
  <si>
    <t xml:space="preserve">* La estructura del puente se encuentra cubierto en parte por vegetacion. Esto dificulta futuros mantenimientos </t>
  </si>
  <si>
    <t>* Se debera disminuir la vegetacion para que esta no obstruya la vision de los conductores.</t>
  </si>
  <si>
    <t>* Debera cambiarse el muro de concreto armado que se encuentra en los accesos.</t>
  </si>
  <si>
    <t>* Realizar limpieza en la superestructura del puente.</t>
  </si>
  <si>
    <t xml:space="preserve">* El muro de concreto armado presenta acero expuesto.
</t>
  </si>
  <si>
    <t>* El estribo presenta moho.</t>
  </si>
  <si>
    <t>* La estructura metalica presenta polvo impregnado.</t>
  </si>
  <si>
    <t xml:space="preserve">•	Limpieza roce y desbroce.
•	Limpieza de puentes.
•	Reparación de deterioros superficiales en elementos de concreto.
•	Reparación de fisuras y grietas en elementos de concreto.
</t>
  </si>
  <si>
    <t>* Reparar el estribo utilizando concreto antifiltrante y fuerte contra sulfatos.</t>
  </si>
  <si>
    <t>* Limpieza de la estructura metalica.</t>
  </si>
  <si>
    <t xml:space="preserve">* Realizar reparacion del muro.                                                              
                                                                          </t>
  </si>
  <si>
    <t xml:space="preserve">• Tratamiento con pintura cementicia con aditivo antibacterial.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</si>
</sst>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3">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0" tint="-4.9989318521683403E-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25">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xf numFmtId="0" fontId="33" fillId="22" borderId="1" xfId="0" applyFont="1" applyFill="1" applyBorder="1" applyAlignment="1" applyProtection="1">
      <alignment horizontal="center" vertical="center"/>
      <protection locked="0"/>
    </xf>
    <xf numFmtId="0" fontId="33" fillId="22" borderId="1" xfId="0" applyFont="1" applyFill="1" applyBorder="1" applyAlignment="1" applyProtection="1">
      <alignment horizontal="left" vertical="center"/>
      <protection locked="0"/>
    </xf>
    <xf numFmtId="0" fontId="24" fillId="21" borderId="2" xfId="0" applyFont="1" applyFill="1" applyBorder="1" applyAlignment="1">
      <alignment horizontal="center"/>
    </xf>
    <xf numFmtId="0" fontId="24" fillId="21" borderId="3" xfId="0" applyFont="1" applyFill="1" applyBorder="1" applyAlignment="1">
      <alignment horizontal="center"/>
    </xf>
    <xf numFmtId="0" fontId="24" fillId="21" borderId="6" xfId="0" applyFont="1" applyFill="1" applyBorder="1" applyAlignment="1">
      <alignment horizontal="center"/>
    </xf>
    <xf numFmtId="0" fontId="62" fillId="0" borderId="10" xfId="3" applyFont="1" applyBorder="1" applyAlignment="1">
      <alignment horizontal="center" vertical="top" wrapText="1"/>
    </xf>
    <xf numFmtId="0" fontId="62" fillId="0" borderId="4" xfId="3" applyFont="1" applyBorder="1" applyAlignment="1">
      <alignment horizontal="center" vertical="top" wrapText="1"/>
    </xf>
    <xf numFmtId="0" fontId="62" fillId="0" borderId="11" xfId="3" applyFont="1" applyBorder="1" applyAlignment="1">
      <alignment horizontal="center" vertical="top" wrapText="1"/>
    </xf>
    <xf numFmtId="0" fontId="62" fillId="0" borderId="5" xfId="3" applyFont="1" applyBorder="1" applyAlignment="1">
      <alignment horizontal="center" vertical="top" wrapText="1"/>
    </xf>
    <xf numFmtId="0" fontId="62" fillId="0" borderId="0" xfId="3" applyFont="1" applyBorder="1" applyAlignment="1">
      <alignment horizontal="center" vertical="top" wrapText="1"/>
    </xf>
    <xf numFmtId="0" fontId="62" fillId="0" borderId="13" xfId="3" applyFont="1" applyBorder="1" applyAlignment="1">
      <alignment horizontal="center" vertical="top" wrapText="1"/>
    </xf>
    <xf numFmtId="0" fontId="62" fillId="0" borderId="15" xfId="3" applyFont="1" applyBorder="1" applyAlignment="1">
      <alignment horizontal="center" vertical="top" wrapText="1"/>
    </xf>
    <xf numFmtId="0" fontId="62" fillId="0" borderId="16" xfId="3" applyFont="1" applyBorder="1" applyAlignment="1">
      <alignment horizontal="center" vertical="top" wrapText="1"/>
    </xf>
    <xf numFmtId="0" fontId="62" fillId="0" borderId="17" xfId="3" applyFont="1" applyBorder="1" applyAlignment="1">
      <alignment horizontal="center" vertical="top" wrapText="1"/>
    </xf>
    <xf numFmtId="0" fontId="62" fillId="0" borderId="0" xfId="3" applyFont="1" applyBorder="1" applyAlignment="1">
      <alignment horizontal="left" vertical="top" wrapText="1"/>
    </xf>
    <xf numFmtId="0" fontId="38" fillId="0" borderId="5" xfId="3" applyFont="1" applyBorder="1" applyAlignment="1">
      <alignment vertical="top" wrapText="1"/>
    </xf>
    <xf numFmtId="0" fontId="38" fillId="0" borderId="0" xfId="3" applyFont="1" applyAlignment="1">
      <alignment vertical="top" wrapText="1"/>
    </xf>
    <xf numFmtId="0" fontId="38" fillId="0" borderId="13" xfId="3" applyFont="1" applyBorder="1" applyAlignment="1">
      <alignment vertical="top" wrapText="1"/>
    </xf>
    <xf numFmtId="0" fontId="38" fillId="0" borderId="0" xfId="3" applyFont="1" applyBorder="1" applyAlignment="1">
      <alignment horizontal="left" vertical="top" wrapText="1"/>
    </xf>
    <xf numFmtId="0" fontId="38" fillId="0" borderId="15" xfId="3" applyFont="1" applyBorder="1" applyAlignment="1">
      <alignment vertical="top" wrapText="1"/>
    </xf>
    <xf numFmtId="0" fontId="38" fillId="0" borderId="16" xfId="3" applyFont="1" applyBorder="1" applyAlignment="1">
      <alignment vertical="top" wrapText="1"/>
    </xf>
    <xf numFmtId="0" fontId="38" fillId="0" borderId="17" xfId="3" applyFont="1" applyBorder="1" applyAlignment="1">
      <alignment vertical="top" wrapText="1"/>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1.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34" Type="http://schemas.openxmlformats.org/officeDocument/2006/relationships/image" Target="../media/image1.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33" Type="http://schemas.openxmlformats.org/officeDocument/2006/relationships/image" Target="../media/image2.pn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32" Type="http://schemas.openxmlformats.org/officeDocument/2006/relationships/image" Target="../media/image37.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 Id="rId8"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5.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0.emf"/><Relationship Id="rId2" Type="http://schemas.openxmlformats.org/officeDocument/2006/relationships/image" Target="../media/image39.emf"/><Relationship Id="rId1" Type="http://schemas.openxmlformats.org/officeDocument/2006/relationships/image" Target="../media/image38.emf"/><Relationship Id="rId6" Type="http://schemas.openxmlformats.org/officeDocument/2006/relationships/image" Target="../media/image43.emf"/><Relationship Id="rId5" Type="http://schemas.openxmlformats.org/officeDocument/2006/relationships/image" Target="../media/image42.emf"/><Relationship Id="rId4" Type="http://schemas.openxmlformats.org/officeDocument/2006/relationships/image" Target="../media/image4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4.wmf"/></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27</xdr:row>
      <xdr:rowOff>47625</xdr:rowOff>
    </xdr:from>
    <xdr:to>
      <xdr:col>8</xdr:col>
      <xdr:colOff>521434</xdr:colOff>
      <xdr:row>38</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1</xdr:col>
      <xdr:colOff>136525</xdr:colOff>
      <xdr:row>13</xdr:row>
      <xdr:rowOff>34925</xdr:rowOff>
    </xdr:from>
    <xdr:to>
      <xdr:col>8</xdr:col>
      <xdr:colOff>705589</xdr:colOff>
      <xdr:row>23</xdr:row>
      <xdr:rowOff>158750</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327025" y="2551113"/>
          <a:ext cx="5291877" cy="2187575"/>
        </a:xfrm>
        <a:prstGeom prst="rect">
          <a:avLst/>
        </a:prstGeom>
      </xdr:spPr>
    </xdr:pic>
    <xdr:clientData/>
  </xdr:twoCellAnchor>
  <xdr:twoCellAnchor editAs="oneCell">
    <xdr:from>
      <xdr:col>1</xdr:col>
      <xdr:colOff>571500</xdr:colOff>
      <xdr:row>42</xdr:row>
      <xdr:rowOff>28575</xdr:rowOff>
    </xdr:from>
    <xdr:to>
      <xdr:col>7</xdr:col>
      <xdr:colOff>349772</xdr:colOff>
      <xdr:row>53</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r="74851" b="-173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550291</xdr:colOff>
      <xdr:row>10</xdr:row>
      <xdr:rowOff>143595</xdr:rowOff>
    </xdr:from>
    <xdr:to>
      <xdr:col>4</xdr:col>
      <xdr:colOff>2760384</xdr:colOff>
      <xdr:row>10</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11</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14</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15</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16</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17</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21</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22</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24</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25</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26</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28</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29</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30</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31</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32</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33</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34</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35</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36</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38</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41</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12</xdr:row>
      <xdr:rowOff>123825</xdr:rowOff>
    </xdr:from>
    <xdr:to>
      <xdr:col>4</xdr:col>
      <xdr:colOff>2763496</xdr:colOff>
      <xdr:row>12</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13</xdr:row>
      <xdr:rowOff>123825</xdr:rowOff>
    </xdr:from>
    <xdr:to>
      <xdr:col>4</xdr:col>
      <xdr:colOff>2792071</xdr:colOff>
      <xdr:row>13</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27</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23</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oneCellAnchor>
    <xdr:from>
      <xdr:col>4</xdr:col>
      <xdr:colOff>550333</xdr:colOff>
      <xdr:row>40</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r="74851" b="-173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4</xdr:col>
      <xdr:colOff>3248024</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2.emf"/><Relationship Id="rId3" Type="http://schemas.openxmlformats.org/officeDocument/2006/relationships/vmlDrawing" Target="../drawings/vmlDrawing2.vml"/><Relationship Id="rId7" Type="http://schemas.openxmlformats.org/officeDocument/2006/relationships/image" Target="../media/image39.emf"/><Relationship Id="rId12" Type="http://schemas.openxmlformats.org/officeDocument/2006/relationships/control" Target="../activeX/activeX5.xml"/><Relationship Id="rId2" Type="http://schemas.openxmlformats.org/officeDocument/2006/relationships/drawing" Target="../drawings/drawing7.xml"/><Relationship Id="rId16" Type="http://schemas.openxmlformats.org/officeDocument/2006/relationships/ctrlProp" Target="../ctrlProps/ctrlProp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0.emf"/><Relationship Id="rId14" Type="http://schemas.openxmlformats.org/officeDocument/2006/relationships/control" Target="../activeX/activeX6.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3.vml"/><Relationship Id="rId1" Type="http://schemas.openxmlformats.org/officeDocument/2006/relationships/drawing" Target="../drawings/drawing8.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4.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view="pageBreakPreview" topLeftCell="A405" zoomScaleNormal="100" zoomScaleSheetLayoutView="100" workbookViewId="0">
      <selection activeCell="N410" sqref="N410"/>
    </sheetView>
  </sheetViews>
  <sheetFormatPr baseColWidth="10" defaultColWidth="11.5703125" defaultRowHeight="16.5" outlineLevelRow="2" x14ac:dyDescent="0.3"/>
  <cols>
    <col min="1" max="1" width="2.7109375" style="1" customWidth="1"/>
    <col min="2" max="2" width="1.7109375" style="1" customWidth="1"/>
    <col min="3" max="3" width="20.7109375" style="1" customWidth="1"/>
    <col min="4" max="4" width="1.7109375" style="1" customWidth="1"/>
    <col min="5" max="5" width="14.7109375" style="1" customWidth="1"/>
    <col min="6" max="6" width="1.7109375" style="1" customWidth="1"/>
    <col min="7" max="8" width="13.7109375" style="1" customWidth="1"/>
    <col min="9" max="9" width="1.7109375" style="1" customWidth="1"/>
    <col min="10" max="10" width="13.7109375" style="1" customWidth="1"/>
    <col min="11" max="11" width="1.7109375" style="1" customWidth="1"/>
    <col min="12" max="12" width="13.28515625" style="1" customWidth="1"/>
    <col min="13" max="13" width="1.7109375" style="1" customWidth="1"/>
    <col min="14" max="14" width="15.140625" style="1" customWidth="1"/>
    <col min="15" max="15" width="1.7109375" style="1" customWidth="1"/>
    <col min="16" max="16" width="13.7109375" style="1" customWidth="1"/>
    <col min="17" max="17" width="1.7109375" style="1" customWidth="1"/>
    <col min="18" max="18" width="15.7109375" style="1" customWidth="1"/>
    <col min="19" max="19" width="6.42578125" style="1" customWidth="1"/>
    <col min="20" max="16384" width="11.5703125" style="1"/>
  </cols>
  <sheetData>
    <row r="1" spans="2:21" ht="16.5" customHeight="1" x14ac:dyDescent="0.3">
      <c r="C1" s="484"/>
      <c r="D1" s="485"/>
      <c r="E1" s="486"/>
      <c r="F1" s="493" t="s">
        <v>839</v>
      </c>
      <c r="G1" s="494"/>
      <c r="H1" s="494"/>
      <c r="I1" s="494"/>
      <c r="J1" s="494"/>
      <c r="K1" s="494"/>
      <c r="L1" s="494"/>
      <c r="M1" s="495"/>
      <c r="N1" s="485"/>
      <c r="O1" s="485"/>
      <c r="P1" s="485"/>
      <c r="Q1" s="485"/>
      <c r="R1" s="486"/>
      <c r="S1" s="2"/>
      <c r="T1" s="2"/>
    </row>
    <row r="2" spans="2:21" ht="16.5" customHeight="1" x14ac:dyDescent="0.3">
      <c r="C2" s="487"/>
      <c r="D2" s="488"/>
      <c r="E2" s="489"/>
      <c r="F2" s="496"/>
      <c r="G2" s="497"/>
      <c r="H2" s="497"/>
      <c r="I2" s="497"/>
      <c r="J2" s="497"/>
      <c r="K2" s="497"/>
      <c r="L2" s="497"/>
      <c r="M2" s="498"/>
      <c r="N2" s="488"/>
      <c r="O2" s="488"/>
      <c r="P2" s="488"/>
      <c r="Q2" s="488"/>
      <c r="R2" s="489"/>
      <c r="S2" s="2"/>
      <c r="T2" s="2"/>
    </row>
    <row r="3" spans="2:21" ht="45.75" customHeight="1" thickBot="1" x14ac:dyDescent="0.35">
      <c r="C3" s="490"/>
      <c r="D3" s="491"/>
      <c r="E3" s="492"/>
      <c r="F3" s="499"/>
      <c r="G3" s="500"/>
      <c r="H3" s="500"/>
      <c r="I3" s="500"/>
      <c r="J3" s="500"/>
      <c r="K3" s="500"/>
      <c r="L3" s="500"/>
      <c r="M3" s="501"/>
      <c r="N3" s="491"/>
      <c r="O3" s="491"/>
      <c r="P3" s="491"/>
      <c r="Q3" s="491"/>
      <c r="R3" s="492"/>
      <c r="S3" s="2"/>
      <c r="T3" s="2"/>
    </row>
    <row r="4" spans="2:21" x14ac:dyDescent="0.3">
      <c r="C4" s="502" t="s">
        <v>780</v>
      </c>
      <c r="D4" s="503"/>
      <c r="E4" s="503"/>
      <c r="F4" s="503"/>
      <c r="G4" s="503"/>
      <c r="H4" s="503"/>
      <c r="I4" s="503"/>
      <c r="J4" s="503"/>
      <c r="K4" s="503"/>
      <c r="L4" s="503"/>
      <c r="M4" s="503"/>
      <c r="N4" s="503"/>
      <c r="O4" s="503"/>
      <c r="P4" s="503"/>
      <c r="Q4" s="503"/>
      <c r="R4" s="504"/>
      <c r="S4" s="2"/>
      <c r="T4" s="2"/>
    </row>
    <row r="5" spans="2:21" ht="21.75" customHeight="1" thickBot="1" x14ac:dyDescent="0.35">
      <c r="C5" s="505"/>
      <c r="D5" s="506"/>
      <c r="E5" s="506"/>
      <c r="F5" s="506"/>
      <c r="G5" s="506"/>
      <c r="H5" s="506"/>
      <c r="I5" s="506"/>
      <c r="J5" s="506"/>
      <c r="K5" s="506"/>
      <c r="L5" s="506"/>
      <c r="M5" s="506"/>
      <c r="N5" s="506"/>
      <c r="O5" s="506"/>
      <c r="P5" s="506"/>
      <c r="Q5" s="506"/>
      <c r="R5" s="507"/>
      <c r="S5" s="2"/>
      <c r="T5" s="2"/>
    </row>
    <row r="6" spans="2:21" ht="16.5" customHeight="1" thickBot="1" x14ac:dyDescent="0.35">
      <c r="C6" s="3"/>
      <c r="D6" s="3"/>
      <c r="E6" s="3"/>
      <c r="F6" s="3"/>
      <c r="G6" s="3"/>
      <c r="H6" s="3"/>
      <c r="I6" s="3"/>
      <c r="J6" s="3"/>
      <c r="K6" s="3"/>
      <c r="L6" s="3"/>
      <c r="M6" s="3"/>
      <c r="N6" s="3"/>
      <c r="O6" s="3"/>
      <c r="P6" s="3"/>
      <c r="Q6" s="3"/>
      <c r="R6" s="3"/>
      <c r="S6" s="3"/>
      <c r="T6" s="3"/>
    </row>
    <row r="7" spans="2:21" ht="9.75" customHeight="1" thickTop="1" x14ac:dyDescent="0.3">
      <c r="B7" s="4"/>
      <c r="C7" s="575" t="s">
        <v>267</v>
      </c>
      <c r="D7" s="576"/>
      <c r="E7" s="576"/>
      <c r="F7" s="576"/>
      <c r="G7" s="577"/>
      <c r="H7" s="3"/>
      <c r="I7" s="3"/>
      <c r="J7" s="3"/>
      <c r="K7" s="3"/>
      <c r="L7" s="3"/>
      <c r="M7" s="3"/>
      <c r="N7" s="3"/>
      <c r="O7" s="3"/>
      <c r="P7" s="3"/>
      <c r="Q7" s="3"/>
      <c r="R7" s="3"/>
      <c r="S7" s="3"/>
      <c r="T7" s="3"/>
    </row>
    <row r="8" spans="2:21" ht="17.25" thickBot="1" x14ac:dyDescent="0.35">
      <c r="B8" s="5"/>
      <c r="C8" s="578"/>
      <c r="D8" s="579"/>
      <c r="E8" s="579"/>
      <c r="F8" s="579"/>
      <c r="G8" s="580"/>
      <c r="H8" s="6"/>
      <c r="I8" s="6"/>
      <c r="J8" s="6"/>
      <c r="K8" s="6"/>
      <c r="L8" s="6"/>
      <c r="M8" s="6"/>
      <c r="N8" s="6"/>
      <c r="O8" s="6"/>
      <c r="P8" s="6"/>
      <c r="Q8" s="6"/>
      <c r="R8" s="7"/>
      <c r="S8" s="5"/>
    </row>
    <row r="9" spans="2:21" ht="17.25" thickTop="1" x14ac:dyDescent="0.3">
      <c r="B9" s="5"/>
      <c r="C9" s="255"/>
      <c r="D9" s="255"/>
      <c r="E9" s="255"/>
      <c r="F9" s="255"/>
      <c r="G9" s="255"/>
      <c r="R9" s="8"/>
    </row>
    <row r="10" spans="2:21" x14ac:dyDescent="0.3">
      <c r="B10" s="5"/>
      <c r="F10" s="255"/>
      <c r="G10" s="255"/>
      <c r="H10" s="156" t="s">
        <v>1</v>
      </c>
      <c r="J10" s="569" t="s">
        <v>843</v>
      </c>
      <c r="K10" s="570"/>
      <c r="L10" s="571"/>
      <c r="N10" s="263">
        <v>1</v>
      </c>
      <c r="R10" s="8"/>
    </row>
    <row r="11" spans="2:21" x14ac:dyDescent="0.3">
      <c r="B11" s="5"/>
      <c r="F11" s="255"/>
      <c r="G11" s="255"/>
      <c r="H11" s="255"/>
      <c r="I11" s="255"/>
      <c r="R11" s="8"/>
    </row>
    <row r="12" spans="2:21" x14ac:dyDescent="0.3">
      <c r="B12" s="5"/>
      <c r="F12" s="255"/>
      <c r="G12" s="255"/>
      <c r="H12" s="156" t="s">
        <v>2</v>
      </c>
      <c r="J12" s="572" t="s">
        <v>861</v>
      </c>
      <c r="K12" s="573"/>
      <c r="L12" s="574"/>
      <c r="N12" s="263">
        <v>2</v>
      </c>
      <c r="R12" s="8"/>
    </row>
    <row r="13" spans="2:21" x14ac:dyDescent="0.3">
      <c r="B13" s="5"/>
      <c r="C13" s="24"/>
      <c r="D13" s="24"/>
      <c r="E13" s="52"/>
      <c r="F13" s="255"/>
      <c r="G13" s="255"/>
      <c r="P13" s="52"/>
      <c r="R13" s="8"/>
    </row>
    <row r="14" spans="2:21" x14ac:dyDescent="0.3">
      <c r="B14" s="5"/>
      <c r="C14" s="156" t="s">
        <v>0</v>
      </c>
      <c r="E14" s="285"/>
      <c r="F14" s="255"/>
      <c r="G14" s="263">
        <v>3</v>
      </c>
      <c r="H14" s="156" t="s">
        <v>837</v>
      </c>
      <c r="I14" s="24"/>
      <c r="J14" s="32" t="s">
        <v>845</v>
      </c>
      <c r="L14" s="263">
        <v>6</v>
      </c>
      <c r="M14" s="24"/>
      <c r="N14" s="156" t="s">
        <v>842</v>
      </c>
      <c r="P14" s="265" t="str">
        <f>+J20</f>
        <v>Matalaque</v>
      </c>
      <c r="R14" s="264">
        <v>10</v>
      </c>
      <c r="U14" s="3"/>
    </row>
    <row r="15" spans="2:21" x14ac:dyDescent="0.3">
      <c r="B15" s="5"/>
      <c r="E15" s="52"/>
      <c r="P15" s="52"/>
      <c r="R15" s="264"/>
      <c r="T15" s="1" t="s">
        <v>582</v>
      </c>
    </row>
    <row r="16" spans="2:21" x14ac:dyDescent="0.3">
      <c r="B16" s="5"/>
      <c r="C16" s="156" t="s">
        <v>840</v>
      </c>
      <c r="E16" s="265"/>
      <c r="G16" s="263">
        <v>4</v>
      </c>
      <c r="H16" s="156" t="s">
        <v>838</v>
      </c>
      <c r="I16" s="24"/>
      <c r="J16" s="32" t="s">
        <v>845</v>
      </c>
      <c r="L16" s="263">
        <v>7</v>
      </c>
      <c r="M16" s="24"/>
      <c r="N16" s="156" t="s">
        <v>4</v>
      </c>
      <c r="P16" s="286" t="s">
        <v>860</v>
      </c>
      <c r="R16" s="264">
        <v>11</v>
      </c>
    </row>
    <row r="17" spans="2:18" x14ac:dyDescent="0.3">
      <c r="B17" s="5"/>
      <c r="E17" s="52"/>
      <c r="P17" s="52"/>
      <c r="R17" s="264"/>
    </row>
    <row r="18" spans="2:18" s="446" customFormat="1" ht="25.5" customHeight="1" x14ac:dyDescent="0.3">
      <c r="B18" s="445"/>
      <c r="C18" s="454" t="s">
        <v>841</v>
      </c>
      <c r="E18" s="447"/>
      <c r="G18" s="448">
        <v>5</v>
      </c>
      <c r="H18" s="156" t="s">
        <v>3</v>
      </c>
      <c r="I18" s="28"/>
      <c r="J18" s="447" t="s">
        <v>845</v>
      </c>
      <c r="L18" s="444">
        <v>8</v>
      </c>
      <c r="M18" s="28"/>
      <c r="N18" s="455" t="s">
        <v>6</v>
      </c>
      <c r="P18" s="449">
        <v>30298</v>
      </c>
      <c r="R18" s="448">
        <v>12</v>
      </c>
    </row>
    <row r="19" spans="2:18" x14ac:dyDescent="0.3">
      <c r="B19" s="5"/>
      <c r="E19" s="52"/>
      <c r="P19" s="52"/>
      <c r="R19" s="264"/>
    </row>
    <row r="20" spans="2:18" x14ac:dyDescent="0.3">
      <c r="B20" s="5"/>
      <c r="C20" s="451"/>
      <c r="D20" s="452"/>
      <c r="E20" s="453"/>
      <c r="H20" s="156" t="s">
        <v>5</v>
      </c>
      <c r="I20" s="24"/>
      <c r="J20" s="32" t="s">
        <v>796</v>
      </c>
      <c r="L20" s="263">
        <v>9</v>
      </c>
      <c r="M20" s="24"/>
      <c r="N20" s="156" t="s">
        <v>480</v>
      </c>
      <c r="P20" s="265" t="s">
        <v>482</v>
      </c>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r="24" spans="2:18" ht="17.25" thickBot="1" x14ac:dyDescent="0.35">
      <c r="P24" s="52"/>
    </row>
    <row r="25" spans="2:18" ht="16.5" customHeight="1" thickTop="1" x14ac:dyDescent="0.3">
      <c r="C25" s="575" t="s">
        <v>268</v>
      </c>
      <c r="D25" s="576"/>
      <c r="E25" s="576"/>
      <c r="F25" s="576"/>
      <c r="G25" s="577"/>
      <c r="K25" s="11"/>
      <c r="L25" s="11"/>
      <c r="M25" s="11"/>
      <c r="N25" s="11"/>
      <c r="O25" s="11"/>
      <c r="P25" s="287"/>
      <c r="Q25" s="11"/>
      <c r="R25" s="11"/>
    </row>
    <row r="26" spans="2:18" ht="17.25" thickBot="1" x14ac:dyDescent="0.35">
      <c r="B26" s="13"/>
      <c r="C26" s="578"/>
      <c r="D26" s="579"/>
      <c r="E26" s="579"/>
      <c r="F26" s="579"/>
      <c r="G26" s="580"/>
      <c r="H26" s="6"/>
      <c r="I26" s="6"/>
      <c r="J26" s="6"/>
      <c r="N26" s="52"/>
      <c r="O26" s="52"/>
      <c r="P26" s="52"/>
      <c r="R26" s="8"/>
    </row>
    <row r="27" spans="2:18" ht="17.25" thickTop="1" x14ac:dyDescent="0.3">
      <c r="B27" s="5"/>
      <c r="E27" s="52"/>
      <c r="N27" s="52"/>
      <c r="O27" s="52"/>
      <c r="P27" s="52"/>
      <c r="R27" s="8"/>
    </row>
    <row r="28" spans="2:18" x14ac:dyDescent="0.3">
      <c r="B28" s="5"/>
      <c r="C28" s="156" t="s">
        <v>7</v>
      </c>
      <c r="D28" s="24"/>
      <c r="E28" s="265" t="s">
        <v>8</v>
      </c>
      <c r="G28" s="263">
        <v>1</v>
      </c>
      <c r="J28" s="156" t="s">
        <v>9</v>
      </c>
      <c r="K28" s="156"/>
      <c r="L28" s="156"/>
      <c r="M28" s="14"/>
      <c r="N28" s="291" t="s">
        <v>859</v>
      </c>
      <c r="O28" s="52"/>
      <c r="P28" s="263">
        <v>10</v>
      </c>
      <c r="R28" s="8"/>
    </row>
    <row r="29" spans="2:18" x14ac:dyDescent="0.3">
      <c r="B29" s="5"/>
      <c r="E29" s="52"/>
      <c r="N29" s="52"/>
      <c r="O29" s="52"/>
      <c r="P29" s="52"/>
      <c r="R29" s="8"/>
    </row>
    <row r="30" spans="2:18" x14ac:dyDescent="0.3">
      <c r="B30" s="5"/>
      <c r="C30" s="156" t="s">
        <v>10</v>
      </c>
      <c r="D30" s="24"/>
      <c r="E30" s="265" t="s">
        <v>834</v>
      </c>
      <c r="G30" s="263">
        <v>2</v>
      </c>
      <c r="J30" s="156" t="s">
        <v>11</v>
      </c>
      <c r="K30" s="156"/>
      <c r="L30" s="156"/>
      <c r="M30" s="14"/>
      <c r="N30" s="286" t="s">
        <v>751</v>
      </c>
      <c r="O30" s="52"/>
      <c r="P30" s="263">
        <v>11</v>
      </c>
      <c r="R30" s="8"/>
    </row>
    <row r="31" spans="2:18" x14ac:dyDescent="0.3">
      <c r="B31" s="5"/>
      <c r="E31" s="52"/>
      <c r="N31" s="52"/>
      <c r="O31" s="52"/>
      <c r="P31" s="52"/>
      <c r="R31" s="8"/>
    </row>
    <row r="32" spans="2:18" x14ac:dyDescent="0.3">
      <c r="B32" s="5"/>
      <c r="C32" s="156" t="s">
        <v>12</v>
      </c>
      <c r="D32" s="24"/>
      <c r="E32" s="289">
        <v>31.2</v>
      </c>
      <c r="G32" s="263">
        <v>3</v>
      </c>
      <c r="J32" s="156" t="s">
        <v>13</v>
      </c>
      <c r="K32" s="156"/>
      <c r="L32" s="156"/>
      <c r="M32" s="14"/>
      <c r="N32" s="288">
        <v>46308</v>
      </c>
      <c r="O32" s="52"/>
      <c r="P32" s="263">
        <v>12</v>
      </c>
      <c r="R32" s="8" t="s">
        <v>14</v>
      </c>
    </row>
    <row r="33" spans="2:18" x14ac:dyDescent="0.3">
      <c r="B33" s="5"/>
      <c r="E33" s="290"/>
      <c r="N33" s="52"/>
      <c r="O33" s="52"/>
      <c r="P33" s="52"/>
      <c r="R33" s="8"/>
    </row>
    <row r="34" spans="2:18" x14ac:dyDescent="0.3">
      <c r="B34" s="5"/>
      <c r="C34" s="156" t="s">
        <v>23</v>
      </c>
      <c r="D34" s="256"/>
      <c r="E34" s="265">
        <v>1</v>
      </c>
      <c r="G34" s="263">
        <v>4</v>
      </c>
      <c r="J34" s="156" t="s">
        <v>16</v>
      </c>
      <c r="K34" s="156"/>
      <c r="L34" s="156"/>
      <c r="M34" s="14"/>
      <c r="N34" s="286" t="s">
        <v>751</v>
      </c>
      <c r="O34" s="52"/>
      <c r="P34" s="263">
        <v>13</v>
      </c>
      <c r="R34" s="8"/>
    </row>
    <row r="35" spans="2:18" x14ac:dyDescent="0.3">
      <c r="B35" s="5"/>
      <c r="E35" s="52"/>
      <c r="N35" s="52"/>
      <c r="O35" s="52"/>
      <c r="P35" s="52"/>
      <c r="R35" s="8"/>
    </row>
    <row r="36" spans="2:18" ht="16.5" customHeight="1" x14ac:dyDescent="0.3">
      <c r="B36" s="5"/>
      <c r="C36" s="156" t="s">
        <v>15</v>
      </c>
      <c r="D36" s="24"/>
      <c r="E36" s="382">
        <v>3.5</v>
      </c>
      <c r="G36" s="263">
        <v>5</v>
      </c>
      <c r="J36" s="581" t="s">
        <v>18</v>
      </c>
      <c r="K36" s="582"/>
      <c r="L36" s="583"/>
      <c r="M36" s="14"/>
      <c r="N36" s="587" t="s">
        <v>19</v>
      </c>
      <c r="O36" s="588"/>
      <c r="P36" s="589"/>
      <c r="R36" s="264">
        <v>14</v>
      </c>
    </row>
    <row r="37" spans="2:18" x14ac:dyDescent="0.3">
      <c r="B37" s="5"/>
      <c r="E37" s="290"/>
      <c r="N37" s="52"/>
      <c r="O37" s="52"/>
      <c r="P37" s="52"/>
      <c r="R37" s="8"/>
    </row>
    <row r="38" spans="2:18" x14ac:dyDescent="0.3">
      <c r="B38" s="5"/>
      <c r="C38" s="156" t="s">
        <v>25</v>
      </c>
      <c r="D38" s="256"/>
      <c r="E38" s="803" t="s">
        <v>858</v>
      </c>
      <c r="G38" s="263">
        <v>6</v>
      </c>
      <c r="J38" s="584" t="s">
        <v>21</v>
      </c>
      <c r="K38" s="585"/>
      <c r="L38" s="586"/>
      <c r="M38" s="14"/>
      <c r="N38" s="804" t="s">
        <v>570</v>
      </c>
      <c r="O38" s="52"/>
      <c r="P38" s="263">
        <v>15</v>
      </c>
      <c r="R38" s="8"/>
    </row>
    <row r="39" spans="2:18" x14ac:dyDescent="0.3">
      <c r="B39" s="5"/>
      <c r="E39" s="52"/>
      <c r="N39" s="52"/>
      <c r="O39" s="52"/>
      <c r="P39" s="52"/>
      <c r="R39" s="8"/>
    </row>
    <row r="40" spans="2:18" x14ac:dyDescent="0.3">
      <c r="B40" s="5"/>
      <c r="C40" s="156" t="s">
        <v>17</v>
      </c>
      <c r="D40" s="24"/>
      <c r="E40" s="803" t="s">
        <v>858</v>
      </c>
      <c r="G40" s="263">
        <v>7</v>
      </c>
      <c r="J40" s="584" t="s">
        <v>22</v>
      </c>
      <c r="K40" s="585"/>
      <c r="L40" s="586"/>
      <c r="M40" s="14"/>
      <c r="N40" s="265">
        <v>2026</v>
      </c>
      <c r="O40" s="52"/>
      <c r="P40" s="263">
        <v>16</v>
      </c>
      <c r="R40" s="8"/>
    </row>
    <row r="41" spans="2:18" x14ac:dyDescent="0.3">
      <c r="B41" s="5"/>
      <c r="E41" s="290"/>
      <c r="N41" s="52"/>
      <c r="O41" s="52"/>
      <c r="P41" s="52"/>
      <c r="R41" s="8"/>
    </row>
    <row r="42" spans="2:18" ht="16.5" customHeight="1" x14ac:dyDescent="0.3">
      <c r="B42" s="5"/>
      <c r="C42" s="156" t="s">
        <v>20</v>
      </c>
      <c r="D42" s="24"/>
      <c r="E42" s="289"/>
      <c r="G42" s="263">
        <v>8</v>
      </c>
      <c r="J42" s="591" t="s">
        <v>24</v>
      </c>
      <c r="K42" s="592"/>
      <c r="L42" s="593"/>
      <c r="M42" s="14"/>
      <c r="N42" s="804" t="s">
        <v>570</v>
      </c>
      <c r="O42" s="52"/>
      <c r="P42" s="263">
        <v>17</v>
      </c>
      <c r="R42" s="8"/>
    </row>
    <row r="43" spans="2:18" x14ac:dyDescent="0.3">
      <c r="B43" s="5"/>
      <c r="E43" s="290"/>
      <c r="N43" s="52"/>
      <c r="O43" s="52"/>
      <c r="P43" s="52"/>
      <c r="R43" s="8"/>
    </row>
    <row r="44" spans="2:18" x14ac:dyDescent="0.3">
      <c r="B44" s="5"/>
      <c r="C44" s="156" t="s">
        <v>533</v>
      </c>
      <c r="D44" s="24"/>
      <c r="E44" s="289">
        <v>5.63</v>
      </c>
      <c r="G44" s="263">
        <v>9</v>
      </c>
      <c r="J44" s="555" t="s">
        <v>28</v>
      </c>
      <c r="K44" s="556"/>
      <c r="L44" s="557"/>
      <c r="N44" s="265" t="s">
        <v>34</v>
      </c>
      <c r="O44" s="52"/>
      <c r="P44" s="263">
        <v>18</v>
      </c>
      <c r="R44" s="8"/>
    </row>
    <row r="45" spans="2:18" x14ac:dyDescent="0.3">
      <c r="B45" s="5"/>
      <c r="E45" s="52"/>
      <c r="N45" s="52"/>
      <c r="O45" s="52"/>
      <c r="P45" s="52"/>
      <c r="R45" s="8"/>
    </row>
    <row r="46" spans="2:18" x14ac:dyDescent="0.3">
      <c r="B46" s="5"/>
      <c r="J46" s="555" t="s">
        <v>26</v>
      </c>
      <c r="K46" s="556"/>
      <c r="L46" s="557"/>
      <c r="M46" s="14"/>
      <c r="N46" s="265" t="s">
        <v>39</v>
      </c>
      <c r="O46" s="52"/>
      <c r="P46" s="263">
        <v>19</v>
      </c>
      <c r="R46" s="8"/>
    </row>
    <row r="47" spans="2:18" x14ac:dyDescent="0.3">
      <c r="B47" s="10"/>
      <c r="C47" s="16"/>
      <c r="D47" s="16"/>
      <c r="E47" s="11"/>
      <c r="F47" s="11"/>
      <c r="G47" s="11"/>
      <c r="H47" s="11"/>
      <c r="I47" s="11"/>
      <c r="J47" s="11"/>
      <c r="K47" s="11"/>
      <c r="L47" s="11"/>
      <c r="M47" s="11"/>
      <c r="N47" s="11"/>
      <c r="O47" s="11"/>
      <c r="P47" s="11"/>
      <c r="Q47" s="11"/>
      <c r="R47" s="12"/>
    </row>
    <row r="49" spans="2:20" hidden="1" outlineLevel="1" x14ac:dyDescent="0.3">
      <c r="C49" s="17" t="s">
        <v>30</v>
      </c>
      <c r="D49" s="46"/>
      <c r="E49" s="18"/>
      <c r="G49" s="517" t="s">
        <v>31</v>
      </c>
      <c r="H49" s="519"/>
      <c r="J49" s="517" t="s">
        <v>32</v>
      </c>
      <c r="K49" s="518"/>
      <c r="L49" s="519"/>
      <c r="N49" s="517" t="s">
        <v>33</v>
      </c>
      <c r="O49" s="518"/>
      <c r="P49" s="519"/>
      <c r="Q49" s="38"/>
    </row>
    <row r="50" spans="2:20" hidden="1" outlineLevel="1" x14ac:dyDescent="0.3">
      <c r="C50" s="19" t="s">
        <v>8</v>
      </c>
      <c r="D50" s="19"/>
      <c r="E50" s="19"/>
      <c r="F50" s="19"/>
      <c r="G50" s="19" t="s">
        <v>34</v>
      </c>
      <c r="H50" s="19"/>
      <c r="I50" s="19"/>
      <c r="J50" s="20" t="s">
        <v>35</v>
      </c>
      <c r="K50" s="20"/>
      <c r="L50" s="20"/>
      <c r="M50" s="19"/>
      <c r="N50" s="20" t="s">
        <v>36</v>
      </c>
      <c r="O50" s="20"/>
      <c r="P50" s="20"/>
      <c r="Q50" s="19"/>
    </row>
    <row r="51" spans="2:20" hidden="1" outlineLevel="1" x14ac:dyDescent="0.3">
      <c r="C51" s="19" t="s">
        <v>37</v>
      </c>
      <c r="D51" s="19"/>
      <c r="E51" s="19"/>
      <c r="F51" s="19"/>
      <c r="G51" s="19" t="s">
        <v>29</v>
      </c>
      <c r="H51" s="19"/>
      <c r="I51" s="19"/>
      <c r="J51" s="19" t="s">
        <v>38</v>
      </c>
      <c r="K51" s="19"/>
      <c r="L51" s="19"/>
      <c r="M51" s="19"/>
      <c r="N51" s="19" t="s">
        <v>39</v>
      </c>
      <c r="O51" s="19"/>
      <c r="P51" s="19"/>
      <c r="Q51" s="19"/>
      <c r="R51" s="517" t="s">
        <v>481</v>
      </c>
      <c r="S51" s="518"/>
      <c r="T51" s="519"/>
    </row>
    <row r="52" spans="2:20" hidden="1" outlineLevel="1" x14ac:dyDescent="0.3">
      <c r="C52" s="19" t="s">
        <v>40</v>
      </c>
      <c r="D52" s="19"/>
      <c r="E52" s="19"/>
      <c r="F52" s="21"/>
      <c r="G52" s="19" t="s">
        <v>41</v>
      </c>
      <c r="H52" s="19"/>
      <c r="I52" s="21"/>
      <c r="J52" s="19" t="s">
        <v>42</v>
      </c>
      <c r="K52" s="19"/>
      <c r="L52" s="19"/>
      <c r="M52" s="21"/>
      <c r="N52" s="19" t="s">
        <v>27</v>
      </c>
      <c r="O52" s="19"/>
      <c r="P52" s="19"/>
      <c r="Q52" s="19"/>
      <c r="R52" s="51" t="s">
        <v>482</v>
      </c>
      <c r="S52" s="51"/>
      <c r="T52" s="51"/>
    </row>
    <row r="53" spans="2:20" ht="31.5" hidden="1" customHeight="1" outlineLevel="1" x14ac:dyDescent="0.3">
      <c r="C53" s="19" t="s">
        <v>43</v>
      </c>
      <c r="D53" s="19"/>
      <c r="E53" s="19"/>
      <c r="F53" s="21"/>
      <c r="G53" s="19"/>
      <c r="H53" s="19"/>
      <c r="I53" s="21"/>
      <c r="J53" s="22" t="s">
        <v>19</v>
      </c>
      <c r="K53" s="22"/>
      <c r="L53" s="22"/>
      <c r="M53" s="23"/>
      <c r="N53" s="19"/>
      <c r="O53" s="19"/>
      <c r="P53" s="19"/>
      <c r="Q53" s="19"/>
      <c r="R53" s="51" t="s">
        <v>483</v>
      </c>
      <c r="S53" s="51"/>
      <c r="T53" s="51"/>
    </row>
    <row r="54" spans="2:20" hidden="1" outlineLevel="1" x14ac:dyDescent="0.3">
      <c r="C54" s="19" t="s">
        <v>44</v>
      </c>
      <c r="D54" s="19"/>
      <c r="E54" s="19"/>
      <c r="F54" s="21"/>
      <c r="G54" s="19"/>
      <c r="H54" s="19"/>
      <c r="I54" s="21"/>
      <c r="J54" s="19" t="s">
        <v>45</v>
      </c>
      <c r="K54" s="19"/>
      <c r="L54" s="19"/>
      <c r="M54" s="21"/>
      <c r="R54" s="51" t="s">
        <v>484</v>
      </c>
      <c r="S54" s="51"/>
      <c r="T54" s="51"/>
    </row>
    <row r="55" spans="2:20" hidden="1" outlineLevel="1" x14ac:dyDescent="0.3">
      <c r="C55" s="19" t="s">
        <v>46</v>
      </c>
      <c r="D55" s="19"/>
      <c r="E55" s="19"/>
      <c r="F55" s="21"/>
      <c r="G55" s="19"/>
      <c r="H55" s="19"/>
      <c r="I55" s="21"/>
      <c r="J55" s="590"/>
      <c r="K55" s="590"/>
      <c r="L55" s="590"/>
      <c r="M55" s="21"/>
    </row>
    <row r="56" spans="2:20" ht="36" hidden="1" customHeight="1" outlineLevel="1" x14ac:dyDescent="0.3">
      <c r="C56" s="22" t="s">
        <v>531</v>
      </c>
      <c r="D56" s="22"/>
      <c r="E56" s="22"/>
      <c r="F56" s="23"/>
      <c r="G56" s="590"/>
      <c r="H56" s="590"/>
      <c r="I56" s="21"/>
      <c r="J56" s="590"/>
      <c r="K56" s="590"/>
      <c r="L56" s="590"/>
      <c r="M56" s="21"/>
    </row>
    <row r="57" spans="2:20" ht="34.5" hidden="1" customHeight="1" outlineLevel="1" x14ac:dyDescent="0.3">
      <c r="C57" s="22" t="s">
        <v>532</v>
      </c>
      <c r="D57" s="22"/>
      <c r="E57" s="22"/>
      <c r="F57" s="23"/>
      <c r="G57" s="590"/>
      <c r="H57" s="590"/>
      <c r="I57" s="21"/>
      <c r="J57" s="590"/>
      <c r="K57" s="590"/>
      <c r="L57" s="590"/>
      <c r="M57" s="21"/>
    </row>
    <row r="58" spans="2:20" hidden="1" outlineLevel="1" x14ac:dyDescent="0.3">
      <c r="C58" s="558"/>
      <c r="D58" s="558"/>
      <c r="E58" s="558"/>
      <c r="F58" s="3"/>
    </row>
    <row r="59" spans="2:20" ht="16.5" customHeight="1" collapsed="1" thickBot="1" x14ac:dyDescent="0.35"/>
    <row r="60" spans="2:20" ht="17.25" thickTop="1" x14ac:dyDescent="0.3">
      <c r="C60" s="559" t="s">
        <v>277</v>
      </c>
      <c r="D60" s="560"/>
      <c r="E60" s="561"/>
      <c r="F60" s="561"/>
      <c r="G60" s="562"/>
    </row>
    <row r="61" spans="2:20" ht="17.25" thickBot="1" x14ac:dyDescent="0.35">
      <c r="B61" s="13"/>
      <c r="C61" s="563"/>
      <c r="D61" s="564"/>
      <c r="E61" s="564"/>
      <c r="F61" s="564"/>
      <c r="G61" s="565"/>
      <c r="H61" s="6"/>
      <c r="I61" s="6"/>
      <c r="J61" s="6"/>
      <c r="K61" s="6"/>
      <c r="L61" s="6"/>
      <c r="M61" s="6"/>
      <c r="N61" s="6"/>
      <c r="O61" s="6"/>
      <c r="P61" s="6"/>
      <c r="Q61" s="6"/>
      <c r="R61" s="7"/>
    </row>
    <row r="62" spans="2:20" ht="17.25" thickTop="1" x14ac:dyDescent="0.3">
      <c r="B62" s="5"/>
      <c r="E62" s="52"/>
      <c r="R62" s="8"/>
    </row>
    <row r="63" spans="2:20" x14ac:dyDescent="0.3">
      <c r="B63" s="5"/>
      <c r="C63" s="156" t="s">
        <v>47</v>
      </c>
      <c r="D63" s="24"/>
      <c r="E63" s="265">
        <v>1</v>
      </c>
      <c r="G63" s="263">
        <v>1</v>
      </c>
      <c r="H63" s="9" t="s">
        <v>48</v>
      </c>
      <c r="J63" s="382">
        <f>+E67</f>
        <v>31.2</v>
      </c>
      <c r="L63" s="263">
        <v>4</v>
      </c>
      <c r="N63"/>
      <c r="O63"/>
      <c r="P63"/>
      <c r="Q63"/>
      <c r="R63" s="8"/>
    </row>
    <row r="64" spans="2:20" x14ac:dyDescent="0.3">
      <c r="B64" s="5"/>
      <c r="E64" s="52"/>
      <c r="H64" s="3"/>
      <c r="J64" s="15"/>
      <c r="N64"/>
      <c r="O64"/>
      <c r="P64"/>
      <c r="Q64"/>
      <c r="R64" s="8"/>
    </row>
    <row r="65" spans="2:21" x14ac:dyDescent="0.3">
      <c r="B65" s="5"/>
      <c r="C65" s="156" t="s">
        <v>50</v>
      </c>
      <c r="D65" s="24"/>
      <c r="E65" s="265" t="s">
        <v>79</v>
      </c>
      <c r="G65" s="263">
        <v>2</v>
      </c>
      <c r="H65" s="9" t="s">
        <v>52</v>
      </c>
      <c r="J65" s="280" t="s">
        <v>775</v>
      </c>
      <c r="L65" s="263">
        <v>5</v>
      </c>
      <c r="N65"/>
      <c r="O65"/>
      <c r="P65"/>
      <c r="Q65"/>
      <c r="R65" s="8"/>
    </row>
    <row r="66" spans="2:21" x14ac:dyDescent="0.3">
      <c r="B66" s="5"/>
      <c r="E66" s="52"/>
      <c r="H66" s="3"/>
      <c r="J66" s="15"/>
      <c r="N66"/>
      <c r="O66"/>
      <c r="P66"/>
      <c r="Q66"/>
      <c r="R66" s="8"/>
    </row>
    <row r="67" spans="2:21" x14ac:dyDescent="0.3">
      <c r="B67" s="5"/>
      <c r="C67" s="156" t="s">
        <v>12</v>
      </c>
      <c r="D67" s="24"/>
      <c r="E67" s="382">
        <f>+E32</f>
        <v>31.2</v>
      </c>
      <c r="G67" s="267" t="s">
        <v>534</v>
      </c>
      <c r="H67" s="9" t="s">
        <v>53</v>
      </c>
      <c r="J67" s="280" t="s">
        <v>775</v>
      </c>
      <c r="L67" s="263">
        <v>6</v>
      </c>
      <c r="N67"/>
      <c r="O67"/>
      <c r="P67"/>
      <c r="Q67"/>
      <c r="R67" s="8"/>
    </row>
    <row r="68" spans="2:21" x14ac:dyDescent="0.3">
      <c r="B68" s="5"/>
      <c r="E68" s="290"/>
      <c r="R68" s="8"/>
    </row>
    <row r="69" spans="2:21" x14ac:dyDescent="0.3">
      <c r="B69" s="5"/>
      <c r="C69" s="156" t="s">
        <v>49</v>
      </c>
      <c r="D69" s="24"/>
      <c r="E69" s="382">
        <v>30.45</v>
      </c>
      <c r="F69" s="15"/>
      <c r="G69" s="268">
        <v>3</v>
      </c>
      <c r="R69" s="8"/>
    </row>
    <row r="70" spans="2:21" x14ac:dyDescent="0.3">
      <c r="B70" s="10"/>
      <c r="C70" s="11"/>
      <c r="D70" s="11"/>
      <c r="E70" s="287"/>
      <c r="F70" s="11"/>
      <c r="G70" s="11"/>
      <c r="H70" s="11"/>
      <c r="I70" s="11"/>
      <c r="J70" s="11"/>
      <c r="K70" s="11"/>
      <c r="L70" s="11"/>
      <c r="M70" s="11"/>
      <c r="N70" s="11"/>
      <c r="O70" s="11"/>
      <c r="P70" s="11"/>
      <c r="Q70" s="11"/>
      <c r="R70" s="12"/>
    </row>
    <row r="73" spans="2:21" ht="12.75" customHeight="1" x14ac:dyDescent="0.3">
      <c r="C73" s="508" t="s">
        <v>512</v>
      </c>
      <c r="D73" s="509"/>
      <c r="E73" s="509"/>
      <c r="F73" s="509"/>
      <c r="G73" s="510"/>
      <c r="H73" s="11"/>
      <c r="I73" s="11"/>
      <c r="J73" s="219" t="s">
        <v>281</v>
      </c>
      <c r="K73" s="220"/>
      <c r="L73" s="220"/>
      <c r="M73" s="220"/>
      <c r="N73" s="221"/>
      <c r="O73" s="262"/>
      <c r="P73" s="25"/>
    </row>
    <row r="74" spans="2:21" ht="9" customHeight="1" x14ac:dyDescent="0.3">
      <c r="B74" s="13"/>
      <c r="C74" s="511"/>
      <c r="D74" s="512"/>
      <c r="E74" s="512"/>
      <c r="F74" s="512"/>
      <c r="G74" s="513"/>
      <c r="H74" s="6"/>
      <c r="J74" s="222"/>
      <c r="K74" s="223"/>
      <c r="L74" s="223"/>
      <c r="M74" s="223"/>
      <c r="N74" s="224"/>
      <c r="O74" s="262"/>
      <c r="P74" s="31"/>
      <c r="Q74" s="6"/>
      <c r="R74" s="7"/>
    </row>
    <row r="75" spans="2:21" x14ac:dyDescent="0.3">
      <c r="B75" s="5"/>
      <c r="C75" s="1" t="s">
        <v>536</v>
      </c>
      <c r="J75" s="1" t="s">
        <v>541</v>
      </c>
      <c r="L75" s="1" t="str">
        <f>+IF(E65="Desiguales","","(igual a Sección 1)")</f>
        <v>(igual a Sección 1)</v>
      </c>
      <c r="R75" s="8"/>
      <c r="U75" s="34" t="s">
        <v>54</v>
      </c>
    </row>
    <row r="76" spans="2:21" x14ac:dyDescent="0.3">
      <c r="B76" s="5"/>
      <c r="C76" s="1" t="s">
        <v>535</v>
      </c>
      <c r="E76" s="52"/>
      <c r="F76" s="52"/>
      <c r="G76" s="52"/>
      <c r="J76" s="1" t="s">
        <v>863</v>
      </c>
      <c r="N76" s="52"/>
      <c r="O76" s="52"/>
      <c r="P76" s="52"/>
      <c r="R76" s="8"/>
      <c r="U76" s="179" t="s">
        <v>496</v>
      </c>
    </row>
    <row r="77" spans="2:21" x14ac:dyDescent="0.3">
      <c r="B77" s="5"/>
      <c r="C77" s="156" t="s">
        <v>269</v>
      </c>
      <c r="D77" s="24"/>
      <c r="E77" s="265" t="s">
        <v>495</v>
      </c>
      <c r="F77" s="292"/>
      <c r="G77" s="263">
        <v>1</v>
      </c>
      <c r="J77" s="225" t="s">
        <v>269</v>
      </c>
      <c r="K77" s="226"/>
      <c r="L77" s="227"/>
      <c r="M77" s="14"/>
      <c r="N77" s="265"/>
      <c r="O77" s="292"/>
      <c r="P77" s="263">
        <v>1</v>
      </c>
      <c r="R77" s="264"/>
      <c r="U77" s="179" t="s">
        <v>497</v>
      </c>
    </row>
    <row r="78" spans="2:21" x14ac:dyDescent="0.3">
      <c r="B78" s="5"/>
      <c r="E78" s="52"/>
      <c r="F78" s="52"/>
      <c r="G78" s="52"/>
      <c r="N78" s="52"/>
      <c r="O78" s="52"/>
      <c r="P78" s="52"/>
      <c r="R78" s="8"/>
      <c r="U78" s="179" t="s">
        <v>498</v>
      </c>
    </row>
    <row r="79" spans="2:21" x14ac:dyDescent="0.3">
      <c r="B79" s="5"/>
      <c r="C79" s="156" t="s">
        <v>270</v>
      </c>
      <c r="D79" s="24"/>
      <c r="E79" s="286" t="s">
        <v>503</v>
      </c>
      <c r="F79" s="52"/>
      <c r="G79" s="263">
        <v>2</v>
      </c>
      <c r="J79" s="225" t="s">
        <v>271</v>
      </c>
      <c r="K79" s="226"/>
      <c r="L79" s="227"/>
      <c r="M79" s="14"/>
      <c r="N79" s="286"/>
      <c r="O79" s="52"/>
      <c r="P79" s="263">
        <v>2</v>
      </c>
      <c r="R79" s="264"/>
      <c r="U79" s="180" t="s">
        <v>499</v>
      </c>
    </row>
    <row r="80" spans="2:21" x14ac:dyDescent="0.3">
      <c r="B80" s="5"/>
      <c r="E80" s="52"/>
      <c r="F80" s="52"/>
      <c r="G80" s="52"/>
      <c r="N80" s="52"/>
      <c r="O80" s="52"/>
      <c r="P80" s="52"/>
      <c r="R80" s="8"/>
      <c r="U80" s="179" t="s">
        <v>500</v>
      </c>
    </row>
    <row r="81" spans="2:21" x14ac:dyDescent="0.3">
      <c r="B81" s="5"/>
      <c r="C81" s="479" t="str">
        <f>+IF(E77="ALCANTARILLA","Ojos/Vanos:","Caract. Secundaria:")</f>
        <v>Caract. Secundaria:</v>
      </c>
      <c r="D81" s="24"/>
      <c r="E81" s="566"/>
      <c r="F81" s="567"/>
      <c r="G81" s="568"/>
      <c r="H81" s="263">
        <v>3</v>
      </c>
      <c r="J81" s="480" t="s">
        <v>545</v>
      </c>
      <c r="K81" s="482"/>
      <c r="L81" s="481"/>
      <c r="M81" s="14"/>
      <c r="N81" s="566"/>
      <c r="O81" s="567"/>
      <c r="P81" s="568"/>
      <c r="Q81" s="263"/>
      <c r="R81" s="264">
        <v>3</v>
      </c>
      <c r="U81" s="179" t="s">
        <v>501</v>
      </c>
    </row>
    <row r="82" spans="2:21" x14ac:dyDescent="0.3">
      <c r="B82" s="5"/>
      <c r="C82" s="1" t="s">
        <v>537</v>
      </c>
      <c r="E82" s="52"/>
      <c r="F82" s="52"/>
      <c r="G82" s="52"/>
      <c r="H82" s="182"/>
      <c r="I82" s="182"/>
      <c r="N82" s="52"/>
      <c r="O82" s="52"/>
      <c r="P82" s="52"/>
      <c r="R82" s="8"/>
      <c r="U82" s="179" t="s">
        <v>502</v>
      </c>
    </row>
    <row r="83" spans="2:21" x14ac:dyDescent="0.3">
      <c r="B83" s="5"/>
      <c r="C83" s="156" t="s">
        <v>56</v>
      </c>
      <c r="D83" s="24"/>
      <c r="E83" s="265" t="s">
        <v>57</v>
      </c>
      <c r="F83" s="52"/>
      <c r="G83" s="263">
        <v>4</v>
      </c>
      <c r="H83" s="269"/>
      <c r="I83" s="270"/>
      <c r="J83" s="225" t="s">
        <v>56</v>
      </c>
      <c r="K83" s="226"/>
      <c r="L83" s="227"/>
      <c r="M83" s="14"/>
      <c r="N83" s="265"/>
      <c r="O83" s="52"/>
      <c r="P83" s="263">
        <v>4</v>
      </c>
      <c r="R83" s="8"/>
      <c r="U83" s="34" t="s">
        <v>495</v>
      </c>
    </row>
    <row r="84" spans="2:21" x14ac:dyDescent="0.3">
      <c r="B84" s="5"/>
      <c r="C84" s="1" t="s">
        <v>538</v>
      </c>
      <c r="E84" s="52"/>
      <c r="F84" s="52"/>
      <c r="G84" s="52"/>
      <c r="H84" s="270"/>
      <c r="I84" s="270"/>
      <c r="N84" s="52"/>
      <c r="O84" s="52"/>
      <c r="P84" s="52"/>
      <c r="R84" s="8"/>
      <c r="U84" s="179" t="s">
        <v>503</v>
      </c>
    </row>
    <row r="85" spans="2:21" x14ac:dyDescent="0.3">
      <c r="B85" s="5"/>
      <c r="C85" s="156" t="s">
        <v>58</v>
      </c>
      <c r="D85" s="24"/>
      <c r="E85" s="291" t="s">
        <v>862</v>
      </c>
      <c r="F85" s="52"/>
      <c r="G85" s="263">
        <v>5</v>
      </c>
      <c r="H85" s="270"/>
      <c r="I85" s="270"/>
      <c r="J85" s="225" t="s">
        <v>58</v>
      </c>
      <c r="K85" s="226"/>
      <c r="L85" s="227"/>
      <c r="M85" s="14"/>
      <c r="N85" s="291"/>
      <c r="O85" s="52"/>
      <c r="P85" s="263">
        <v>5</v>
      </c>
      <c r="R85" s="8"/>
      <c r="U85" s="179" t="s">
        <v>504</v>
      </c>
    </row>
    <row r="86" spans="2:21" x14ac:dyDescent="0.3">
      <c r="B86" s="5"/>
      <c r="E86" s="52"/>
      <c r="F86" s="52"/>
      <c r="G86" s="52"/>
      <c r="H86" s="270"/>
      <c r="I86" s="270"/>
      <c r="N86" s="52"/>
      <c r="O86" s="52"/>
      <c r="P86" s="52"/>
      <c r="R86" s="8"/>
      <c r="U86" s="179" t="s">
        <v>505</v>
      </c>
    </row>
    <row r="87" spans="2:21" x14ac:dyDescent="0.3">
      <c r="B87" s="5"/>
      <c r="C87" s="1" t="s">
        <v>539</v>
      </c>
      <c r="E87" s="52"/>
      <c r="F87" s="52"/>
      <c r="G87" s="52"/>
      <c r="H87" s="270"/>
      <c r="I87" s="270"/>
      <c r="J87" s="14"/>
      <c r="K87" s="14"/>
      <c r="L87" s="14"/>
      <c r="M87" s="14"/>
      <c r="N87" s="15"/>
      <c r="O87" s="15"/>
      <c r="R87" s="8"/>
      <c r="U87" s="34" t="s">
        <v>80</v>
      </c>
    </row>
    <row r="88" spans="2:21" x14ac:dyDescent="0.3">
      <c r="B88" s="5"/>
      <c r="C88" s="24"/>
      <c r="D88" s="24"/>
      <c r="E88" s="290"/>
      <c r="F88" s="52"/>
      <c r="G88" s="52"/>
      <c r="H88" s="182"/>
      <c r="I88" s="182"/>
      <c r="J88" s="182"/>
      <c r="L88" s="14"/>
      <c r="M88" s="14"/>
      <c r="N88" s="14"/>
      <c r="O88" s="14"/>
      <c r="P88" s="15"/>
      <c r="Q88" s="15"/>
      <c r="R88" s="8"/>
      <c r="U88" s="179" t="s">
        <v>506</v>
      </c>
    </row>
    <row r="89" spans="2:21" x14ac:dyDescent="0.3">
      <c r="B89" s="10"/>
      <c r="C89" s="11"/>
      <c r="D89" s="11"/>
      <c r="E89" s="11"/>
      <c r="F89" s="11"/>
      <c r="G89" s="11"/>
      <c r="H89" s="11"/>
      <c r="I89" s="11"/>
      <c r="J89" s="11"/>
      <c r="K89" s="11"/>
      <c r="L89" s="11"/>
      <c r="M89" s="11"/>
      <c r="N89" s="11"/>
      <c r="O89" s="11"/>
      <c r="P89" s="11"/>
      <c r="Q89" s="11"/>
      <c r="R89" s="12"/>
      <c r="U89" s="179" t="s">
        <v>507</v>
      </c>
    </row>
    <row r="90" spans="2:21" x14ac:dyDescent="0.3">
      <c r="U90" s="179" t="s">
        <v>499</v>
      </c>
    </row>
    <row r="91" spans="2:21" x14ac:dyDescent="0.3">
      <c r="U91" s="180" t="s">
        <v>498</v>
      </c>
    </row>
    <row r="92" spans="2:21" ht="12.75" customHeight="1" x14ac:dyDescent="0.3">
      <c r="C92" s="508" t="s">
        <v>540</v>
      </c>
      <c r="D92" s="509"/>
      <c r="E92" s="509"/>
      <c r="F92" s="509"/>
      <c r="G92" s="510"/>
      <c r="H92" s="25"/>
      <c r="K92" s="11"/>
      <c r="L92" s="11"/>
      <c r="M92" s="11"/>
      <c r="N92" s="11"/>
      <c r="O92" s="11"/>
      <c r="P92" s="11"/>
      <c r="Q92" s="11"/>
      <c r="R92" s="11"/>
      <c r="U92" s="179" t="s">
        <v>505</v>
      </c>
    </row>
    <row r="93" spans="2:21" ht="13.5" customHeight="1" x14ac:dyDescent="0.3">
      <c r="B93" s="13"/>
      <c r="C93" s="511"/>
      <c r="D93" s="512"/>
      <c r="E93" s="512"/>
      <c r="F93" s="512"/>
      <c r="G93" s="513"/>
      <c r="H93" s="26"/>
      <c r="I93" s="6"/>
      <c r="J93" s="6"/>
      <c r="R93" s="8"/>
      <c r="U93" s="34" t="s">
        <v>81</v>
      </c>
    </row>
    <row r="94" spans="2:21" x14ac:dyDescent="0.3">
      <c r="B94" s="5"/>
      <c r="C94" s="1" t="s">
        <v>542</v>
      </c>
      <c r="R94" s="8"/>
      <c r="U94" s="179" t="s">
        <v>508</v>
      </c>
    </row>
    <row r="95" spans="2:21" x14ac:dyDescent="0.3">
      <c r="B95" s="5"/>
      <c r="R95" s="8"/>
      <c r="U95" s="179" t="s">
        <v>509</v>
      </c>
    </row>
    <row r="96" spans="2:21" x14ac:dyDescent="0.3">
      <c r="B96" s="5"/>
      <c r="C96" s="1" t="s">
        <v>535</v>
      </c>
      <c r="H96" s="1" t="s">
        <v>537</v>
      </c>
      <c r="R96" s="8"/>
      <c r="U96" s="179" t="s">
        <v>510</v>
      </c>
    </row>
    <row r="97" spans="2:22" x14ac:dyDescent="0.3">
      <c r="B97" s="5"/>
      <c r="C97" s="55" t="s">
        <v>568</v>
      </c>
      <c r="D97" s="257"/>
      <c r="H97" s="55" t="s">
        <v>569</v>
      </c>
      <c r="J97" s="1" t="s">
        <v>571</v>
      </c>
      <c r="R97" s="8"/>
      <c r="U97" s="179" t="s">
        <v>511</v>
      </c>
    </row>
    <row r="98" spans="2:22" x14ac:dyDescent="0.3">
      <c r="B98" s="5"/>
      <c r="E98" s="377"/>
      <c r="J98" s="255"/>
      <c r="R98" s="8"/>
      <c r="U98" s="179" t="s">
        <v>505</v>
      </c>
    </row>
    <row r="99" spans="2:22" x14ac:dyDescent="0.3">
      <c r="B99" s="5"/>
      <c r="C99" s="156" t="s">
        <v>62</v>
      </c>
      <c r="D99" s="24"/>
      <c r="E99" s="383" t="s">
        <v>864</v>
      </c>
      <c r="G99" s="263">
        <v>1</v>
      </c>
      <c r="H99" s="156" t="s">
        <v>61</v>
      </c>
      <c r="I99" s="24"/>
      <c r="J99" s="384"/>
      <c r="L99" s="263">
        <v>5</v>
      </c>
      <c r="R99" s="8"/>
    </row>
    <row r="100" spans="2:22" x14ac:dyDescent="0.3">
      <c r="B100" s="5"/>
      <c r="E100" s="377"/>
      <c r="J100" s="255"/>
      <c r="R100" s="8"/>
    </row>
    <row r="101" spans="2:22" x14ac:dyDescent="0.3">
      <c r="B101" s="5"/>
      <c r="C101" s="9" t="s">
        <v>65</v>
      </c>
      <c r="D101" s="24"/>
      <c r="E101" s="382" t="s">
        <v>865</v>
      </c>
      <c r="G101" s="263">
        <v>2</v>
      </c>
      <c r="H101" s="479" t="s">
        <v>64</v>
      </c>
      <c r="I101" s="24"/>
      <c r="J101" s="385"/>
      <c r="L101" s="263">
        <v>6</v>
      </c>
      <c r="R101" s="8"/>
      <c r="U101" s="1" t="s">
        <v>432</v>
      </c>
    </row>
    <row r="102" spans="2:22" x14ac:dyDescent="0.3">
      <c r="B102" s="5"/>
      <c r="E102" s="377"/>
      <c r="J102" s="255"/>
      <c r="R102" s="8"/>
      <c r="U102" s="19" t="s">
        <v>274</v>
      </c>
      <c r="V102" s="1" t="s">
        <v>272</v>
      </c>
    </row>
    <row r="103" spans="2:22" ht="18.75" customHeight="1" x14ac:dyDescent="0.3">
      <c r="B103" s="5"/>
      <c r="C103" s="157" t="s">
        <v>67</v>
      </c>
      <c r="D103" s="28"/>
      <c r="E103" s="381" t="s">
        <v>111</v>
      </c>
      <c r="G103" s="263">
        <v>3</v>
      </c>
      <c r="H103" s="157" t="s">
        <v>66</v>
      </c>
      <c r="I103" s="28"/>
      <c r="J103" s="383"/>
      <c r="L103" s="263">
        <v>7</v>
      </c>
      <c r="Q103" s="28"/>
      <c r="R103" s="30"/>
      <c r="V103" s="1" t="s">
        <v>273</v>
      </c>
    </row>
    <row r="104" spans="2:22" x14ac:dyDescent="0.3">
      <c r="B104" s="5"/>
      <c r="E104" s="377"/>
      <c r="J104" s="255"/>
      <c r="R104" s="30"/>
    </row>
    <row r="105" spans="2:22" ht="19.5" customHeight="1" x14ac:dyDescent="0.3">
      <c r="B105" s="5"/>
      <c r="C105" s="32" t="s">
        <v>486</v>
      </c>
      <c r="E105" s="382">
        <v>0.05</v>
      </c>
      <c r="G105" s="263">
        <v>4</v>
      </c>
      <c r="H105" s="157" t="s">
        <v>69</v>
      </c>
      <c r="I105" s="29"/>
      <c r="J105" s="381"/>
      <c r="L105" s="263">
        <v>8</v>
      </c>
      <c r="N105" s="373" t="s">
        <v>544</v>
      </c>
      <c r="P105" s="391"/>
      <c r="Q105" s="28"/>
      <c r="R105" s="264">
        <v>10</v>
      </c>
      <c r="U105" s="1" t="s">
        <v>275</v>
      </c>
      <c r="V105" s="1" t="s">
        <v>276</v>
      </c>
    </row>
    <row r="106" spans="2:22" ht="19.5" customHeight="1" x14ac:dyDescent="0.3">
      <c r="B106" s="5"/>
      <c r="J106" s="377"/>
      <c r="P106" s="28"/>
      <c r="Q106" s="28"/>
      <c r="R106" s="30"/>
    </row>
    <row r="107" spans="2:22" ht="19.5" customHeight="1" x14ac:dyDescent="0.3">
      <c r="B107" s="5"/>
      <c r="C107" s="24"/>
      <c r="D107" s="24"/>
      <c r="E107" s="266"/>
      <c r="G107" s="263"/>
      <c r="H107" s="483" t="s">
        <v>70</v>
      </c>
      <c r="I107" s="29"/>
      <c r="J107" s="391"/>
      <c r="L107" s="263">
        <v>9</v>
      </c>
      <c r="N107" s="27" t="s">
        <v>71</v>
      </c>
      <c r="P107" s="391"/>
      <c r="Q107" s="28"/>
      <c r="R107" s="264">
        <v>11</v>
      </c>
    </row>
    <row r="108" spans="2:22" ht="19.5" customHeight="1" x14ac:dyDescent="0.3">
      <c r="B108" s="5"/>
      <c r="D108" s="258"/>
      <c r="J108" s="28"/>
      <c r="K108" s="28"/>
      <c r="P108" s="28"/>
      <c r="Q108" s="28"/>
      <c r="R108" s="30"/>
    </row>
    <row r="109" spans="2:22" ht="19.5" customHeight="1" x14ac:dyDescent="0.3">
      <c r="B109" s="5"/>
      <c r="C109" s="1" t="s">
        <v>543</v>
      </c>
      <c r="P109" s="28"/>
      <c r="Q109" s="28"/>
      <c r="R109" s="30"/>
    </row>
    <row r="110" spans="2:22" ht="16.5" customHeight="1" x14ac:dyDescent="0.3">
      <c r="B110" s="5"/>
      <c r="P110" s="28"/>
      <c r="Q110" s="28"/>
      <c r="R110" s="30"/>
    </row>
    <row r="111" spans="2:22" ht="16.5" customHeight="1" x14ac:dyDescent="0.3">
      <c r="B111" s="5"/>
      <c r="C111" s="1" t="s">
        <v>546</v>
      </c>
      <c r="E111" s="1" t="str">
        <f>+IF(E65="Desiguales","(acorde Sección 2, repetir C.3 para cada  tramo diferente)","(igual a Sección 3)")</f>
        <v>(igual a Sección 3)</v>
      </c>
      <c r="P111" s="28"/>
      <c r="Q111" s="28"/>
      <c r="R111" s="30"/>
    </row>
    <row r="112" spans="2:22" ht="16.5" customHeight="1" x14ac:dyDescent="0.3">
      <c r="B112" s="10"/>
      <c r="C112" s="11"/>
      <c r="D112" s="11"/>
      <c r="E112" s="11"/>
      <c r="F112" s="11"/>
      <c r="G112" s="11"/>
      <c r="H112" s="11"/>
      <c r="I112" s="11"/>
      <c r="J112" s="11"/>
      <c r="K112" s="11"/>
      <c r="L112" s="11"/>
      <c r="M112" s="11"/>
      <c r="N112" s="11"/>
      <c r="O112" s="11"/>
      <c r="P112" s="11"/>
      <c r="Q112" s="11"/>
      <c r="R112" s="12"/>
    </row>
    <row r="113" spans="2:18" ht="16.5" customHeight="1" x14ac:dyDescent="0.3"/>
    <row r="114" spans="2:18" ht="16.5" customHeight="1" x14ac:dyDescent="0.3"/>
    <row r="115" spans="2:18" ht="16.5" customHeight="1" x14ac:dyDescent="0.3">
      <c r="C115" s="508" t="s">
        <v>280</v>
      </c>
      <c r="D115" s="509"/>
      <c r="E115" s="509"/>
      <c r="F115" s="509"/>
      <c r="G115" s="510"/>
      <c r="H115" s="31"/>
    </row>
    <row r="116" spans="2:18" x14ac:dyDescent="0.3">
      <c r="B116" s="13"/>
      <c r="C116" s="511"/>
      <c r="D116" s="512"/>
      <c r="E116" s="512"/>
      <c r="F116" s="512"/>
      <c r="G116" s="513"/>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547</v>
      </c>
      <c r="D118" s="271"/>
      <c r="E118" s="271"/>
      <c r="F118" s="271"/>
      <c r="G118" s="271"/>
      <c r="R118" s="8"/>
    </row>
    <row r="119" spans="2:18" x14ac:dyDescent="0.3">
      <c r="B119" s="5"/>
      <c r="C119" s="1" t="s">
        <v>535</v>
      </c>
      <c r="J119" s="517" t="s">
        <v>72</v>
      </c>
      <c r="K119" s="519"/>
      <c r="L119" s="24"/>
      <c r="M119" s="24"/>
      <c r="N119" s="517" t="s">
        <v>73</v>
      </c>
      <c r="O119" s="519"/>
      <c r="P119" s="24"/>
      <c r="Q119" s="38"/>
      <c r="R119" s="8"/>
    </row>
    <row r="120" spans="2:18" x14ac:dyDescent="0.3">
      <c r="B120" s="5"/>
      <c r="J120" s="38"/>
      <c r="K120" s="38"/>
      <c r="L120" s="38"/>
      <c r="M120" s="24"/>
      <c r="N120" s="38"/>
      <c r="O120" s="38"/>
      <c r="P120" s="38"/>
      <c r="Q120" s="38"/>
      <c r="R120" s="8"/>
    </row>
    <row r="121" spans="2:18" x14ac:dyDescent="0.3">
      <c r="B121" s="5"/>
      <c r="C121" s="543" t="s">
        <v>74</v>
      </c>
      <c r="D121" s="544"/>
      <c r="E121" s="545"/>
      <c r="H121" s="156" t="s">
        <v>61</v>
      </c>
      <c r="J121" s="265" t="s">
        <v>75</v>
      </c>
      <c r="K121" s="154"/>
      <c r="L121" s="263">
        <v>1</v>
      </c>
      <c r="N121" s="265" t="s">
        <v>75</v>
      </c>
      <c r="O121" s="154"/>
      <c r="P121" s="263">
        <v>1</v>
      </c>
      <c r="Q121" s="154"/>
      <c r="R121" s="8"/>
    </row>
    <row r="122" spans="2:18" x14ac:dyDescent="0.3">
      <c r="B122" s="5"/>
      <c r="R122" s="8"/>
    </row>
    <row r="123" spans="2:18" x14ac:dyDescent="0.3">
      <c r="B123" s="5"/>
      <c r="H123" s="156" t="s">
        <v>62</v>
      </c>
      <c r="J123" s="281" t="s">
        <v>63</v>
      </c>
      <c r="K123" s="154"/>
      <c r="L123" s="263">
        <v>2</v>
      </c>
      <c r="N123" s="281" t="s">
        <v>63</v>
      </c>
      <c r="O123" s="154"/>
      <c r="P123" s="263">
        <v>2</v>
      </c>
      <c r="Q123" s="154"/>
      <c r="R123" s="8"/>
    </row>
    <row r="124" spans="2:18" x14ac:dyDescent="0.3">
      <c r="B124" s="5"/>
      <c r="R124" s="8"/>
    </row>
    <row r="125" spans="2:18" x14ac:dyDescent="0.3">
      <c r="B125" s="5"/>
      <c r="C125" s="543" t="s">
        <v>76</v>
      </c>
      <c r="D125" s="544"/>
      <c r="E125" s="545"/>
      <c r="H125" s="156" t="s">
        <v>61</v>
      </c>
      <c r="J125" s="265" t="s">
        <v>129</v>
      </c>
      <c r="K125" s="154"/>
      <c r="L125" s="263">
        <v>3</v>
      </c>
      <c r="N125" s="265" t="s">
        <v>129</v>
      </c>
      <c r="O125" s="154"/>
      <c r="P125" s="263">
        <v>3</v>
      </c>
      <c r="Q125" s="154"/>
      <c r="R125" s="8"/>
    </row>
    <row r="126" spans="2:18" x14ac:dyDescent="0.3">
      <c r="B126" s="5"/>
      <c r="R126" s="8"/>
    </row>
    <row r="127" spans="2:18" x14ac:dyDescent="0.3">
      <c r="B127" s="5"/>
      <c r="H127" s="156" t="s">
        <v>62</v>
      </c>
      <c r="J127" s="281" t="s">
        <v>63</v>
      </c>
      <c r="K127" s="154"/>
      <c r="L127" s="263">
        <v>4</v>
      </c>
      <c r="N127" s="281" t="s">
        <v>63</v>
      </c>
      <c r="O127" s="154"/>
      <c r="P127" s="263">
        <v>4</v>
      </c>
      <c r="Q127" s="154"/>
      <c r="R127" s="8"/>
    </row>
    <row r="128" spans="2:18" x14ac:dyDescent="0.3">
      <c r="B128" s="5"/>
      <c r="H128" s="24"/>
      <c r="J128" s="272"/>
      <c r="K128" s="154"/>
      <c r="L128" s="263"/>
      <c r="N128" s="272"/>
      <c r="O128" s="154"/>
      <c r="P128" s="263"/>
      <c r="Q128" s="154"/>
      <c r="R128" s="8"/>
    </row>
    <row r="129" spans="2:18" ht="17.25" customHeight="1" x14ac:dyDescent="0.3">
      <c r="B129" s="5"/>
      <c r="C129" s="1" t="s">
        <v>548</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r="132" spans="2:18" hidden="1" outlineLevel="1" x14ac:dyDescent="0.3">
      <c r="C132" s="33" t="s">
        <v>77</v>
      </c>
      <c r="D132" s="119"/>
      <c r="E132" s="517" t="s">
        <v>78</v>
      </c>
      <c r="F132" s="518"/>
      <c r="G132" s="518"/>
      <c r="H132" s="518"/>
      <c r="I132" s="518"/>
      <c r="J132" s="518"/>
      <c r="K132" s="518"/>
      <c r="L132" s="518"/>
      <c r="M132" s="518"/>
      <c r="N132" s="518"/>
      <c r="O132" s="518"/>
      <c r="P132" s="518"/>
      <c r="Q132" s="518"/>
      <c r="R132" s="519"/>
    </row>
    <row r="133" spans="2:18" hidden="1" outlineLevel="1" x14ac:dyDescent="0.3"/>
    <row r="134" spans="2:18" hidden="1" outlineLevel="1" x14ac:dyDescent="0.3">
      <c r="C134" s="19" t="s">
        <v>79</v>
      </c>
      <c r="D134" s="19"/>
      <c r="E134" s="34" t="s">
        <v>54</v>
      </c>
      <c r="F134" s="34"/>
      <c r="G134" s="34"/>
      <c r="H134" s="34" t="s">
        <v>495</v>
      </c>
      <c r="I134" s="34"/>
      <c r="J134" s="34"/>
      <c r="K134" s="34"/>
      <c r="L134" s="34" t="s">
        <v>80</v>
      </c>
      <c r="M134" s="34"/>
      <c r="N134" s="34"/>
      <c r="O134" s="34"/>
      <c r="P134" s="34" t="s">
        <v>81</v>
      </c>
      <c r="Q134" s="34"/>
      <c r="R134" s="35"/>
    </row>
    <row r="135" spans="2:18" hidden="1" outlineLevel="1" x14ac:dyDescent="0.3">
      <c r="C135" s="19" t="s">
        <v>51</v>
      </c>
      <c r="D135" s="19"/>
      <c r="E135" s="19" t="s">
        <v>60</v>
      </c>
      <c r="F135" s="19"/>
      <c r="G135" s="19"/>
      <c r="H135" s="19" t="s">
        <v>82</v>
      </c>
      <c r="I135" s="19"/>
      <c r="J135" s="19"/>
      <c r="K135" s="19"/>
      <c r="L135" s="19" t="s">
        <v>83</v>
      </c>
      <c r="M135" s="19"/>
      <c r="N135" s="19"/>
      <c r="O135" s="19"/>
      <c r="P135" s="19" t="s">
        <v>84</v>
      </c>
      <c r="Q135" s="19"/>
      <c r="R135" s="36"/>
    </row>
    <row r="136" spans="2:18" hidden="1" outlineLevel="1" x14ac:dyDescent="0.3">
      <c r="C136" s="19"/>
      <c r="D136" s="19"/>
      <c r="E136" s="19" t="s">
        <v>85</v>
      </c>
      <c r="F136" s="19"/>
      <c r="G136" s="19"/>
      <c r="H136" s="19" t="s">
        <v>86</v>
      </c>
      <c r="I136" s="19"/>
      <c r="J136" s="19"/>
      <c r="K136" s="19"/>
      <c r="L136" s="19" t="s">
        <v>87</v>
      </c>
      <c r="M136" s="19"/>
      <c r="N136" s="19"/>
      <c r="O136" s="19"/>
      <c r="P136" s="19" t="s">
        <v>88</v>
      </c>
      <c r="Q136" s="19"/>
      <c r="R136" s="36"/>
    </row>
    <row r="137" spans="2:18" hidden="1" outlineLevel="1" x14ac:dyDescent="0.3">
      <c r="C137" s="34" t="s">
        <v>54</v>
      </c>
      <c r="D137" s="34"/>
      <c r="E137" s="19" t="s">
        <v>89</v>
      </c>
      <c r="F137" s="19"/>
      <c r="G137" s="19"/>
      <c r="H137" s="19" t="s">
        <v>90</v>
      </c>
      <c r="I137" s="19"/>
      <c r="J137" s="19"/>
      <c r="K137" s="19"/>
      <c r="L137" s="19" t="s">
        <v>91</v>
      </c>
      <c r="M137" s="19"/>
      <c r="N137" s="19"/>
      <c r="O137" s="19"/>
      <c r="P137" s="19" t="s">
        <v>92</v>
      </c>
      <c r="Q137" s="19"/>
      <c r="R137" s="36"/>
    </row>
    <row r="138" spans="2:18" hidden="1" outlineLevel="1" x14ac:dyDescent="0.3">
      <c r="C138" s="34" t="s">
        <v>495</v>
      </c>
      <c r="D138" s="34"/>
      <c r="E138" s="22" t="s">
        <v>91</v>
      </c>
      <c r="F138" s="22"/>
      <c r="G138" s="22"/>
      <c r="H138" s="22"/>
      <c r="I138" s="22"/>
      <c r="J138" s="22"/>
      <c r="K138" s="22"/>
      <c r="L138" s="22" t="s">
        <v>89</v>
      </c>
      <c r="M138" s="22"/>
      <c r="N138" s="22"/>
      <c r="O138" s="22"/>
      <c r="P138" s="19" t="s">
        <v>93</v>
      </c>
      <c r="Q138" s="19"/>
      <c r="R138" s="37"/>
    </row>
    <row r="139" spans="2:18" hidden="1" outlineLevel="1" x14ac:dyDescent="0.3">
      <c r="C139" s="34" t="s">
        <v>80</v>
      </c>
      <c r="D139" s="34"/>
      <c r="E139" s="19" t="s">
        <v>94</v>
      </c>
      <c r="F139" s="19"/>
      <c r="G139" s="19"/>
      <c r="H139" s="19"/>
      <c r="I139" s="19"/>
      <c r="J139" s="19"/>
      <c r="K139" s="19"/>
      <c r="L139" s="19" t="s">
        <v>90</v>
      </c>
      <c r="M139" s="19"/>
      <c r="N139" s="19"/>
      <c r="O139" s="19"/>
      <c r="P139" s="19" t="s">
        <v>90</v>
      </c>
      <c r="Q139" s="19"/>
      <c r="R139" s="36"/>
    </row>
    <row r="140" spans="2:18" hidden="1" outlineLevel="1" x14ac:dyDescent="0.3">
      <c r="C140" s="34" t="s">
        <v>81</v>
      </c>
      <c r="D140" s="34"/>
      <c r="E140" s="19" t="s">
        <v>95</v>
      </c>
      <c r="F140" s="19"/>
      <c r="G140" s="19"/>
      <c r="H140" s="19"/>
      <c r="I140" s="19"/>
      <c r="J140" s="19"/>
      <c r="K140" s="19"/>
      <c r="L140" s="19"/>
      <c r="M140" s="19"/>
      <c r="N140" s="19"/>
      <c r="O140" s="19"/>
      <c r="P140" s="19"/>
      <c r="Q140" s="19"/>
      <c r="R140" s="36"/>
    </row>
    <row r="141" spans="2:18" hidden="1" outlineLevel="1" x14ac:dyDescent="0.3">
      <c r="C141" s="19"/>
      <c r="D141" s="19"/>
      <c r="E141" s="19" t="s">
        <v>278</v>
      </c>
      <c r="F141" s="19"/>
      <c r="G141" s="19"/>
      <c r="H141" s="19"/>
      <c r="I141" s="19"/>
      <c r="J141" s="19"/>
      <c r="K141" s="19"/>
      <c r="L141" s="19"/>
      <c r="M141" s="19"/>
      <c r="N141" s="19"/>
      <c r="O141" s="19"/>
      <c r="P141" s="19"/>
      <c r="Q141" s="19"/>
      <c r="R141" s="36"/>
    </row>
    <row r="142" spans="2:18" hidden="1" outlineLevel="1" x14ac:dyDescent="0.3"/>
    <row r="143" spans="2:18" hidden="1" outlineLevel="1" x14ac:dyDescent="0.3"/>
    <row r="144" spans="2:18" hidden="1" outlineLevel="1" x14ac:dyDescent="0.3">
      <c r="C144" s="33" t="s">
        <v>96</v>
      </c>
      <c r="D144" s="38"/>
      <c r="F144" s="517" t="s">
        <v>97</v>
      </c>
      <c r="G144" s="518"/>
      <c r="H144" s="519"/>
      <c r="J144" s="33" t="s">
        <v>98</v>
      </c>
      <c r="K144" s="38"/>
      <c r="M144" s="517" t="s">
        <v>99</v>
      </c>
      <c r="N144" s="518"/>
      <c r="O144" s="518"/>
      <c r="P144" s="519"/>
      <c r="Q144" s="38"/>
    </row>
    <row r="145" spans="3:18" hidden="1" outlineLevel="1" x14ac:dyDescent="0.3">
      <c r="C145" s="19" t="s">
        <v>57</v>
      </c>
      <c r="D145" s="19"/>
      <c r="E145" s="19"/>
      <c r="F145" s="19"/>
      <c r="G145" s="19" t="s">
        <v>100</v>
      </c>
      <c r="H145" s="19"/>
      <c r="I145" s="19"/>
      <c r="J145" s="19" t="s">
        <v>63</v>
      </c>
      <c r="K145" s="19"/>
      <c r="L145" s="19"/>
      <c r="M145" s="19"/>
      <c r="N145" s="19" t="s">
        <v>68</v>
      </c>
      <c r="O145" s="19"/>
      <c r="P145" s="36"/>
      <c r="Q145" s="36"/>
      <c r="R145" s="36"/>
    </row>
    <row r="146" spans="3:18" hidden="1" outlineLevel="1" x14ac:dyDescent="0.3">
      <c r="C146" s="19" t="s">
        <v>101</v>
      </c>
      <c r="D146" s="19"/>
      <c r="E146" s="19"/>
      <c r="F146" s="19"/>
      <c r="G146" s="19" t="s">
        <v>59</v>
      </c>
      <c r="H146" s="19"/>
      <c r="I146" s="19"/>
      <c r="J146" s="19" t="s">
        <v>59</v>
      </c>
      <c r="K146" s="19"/>
      <c r="L146" s="19"/>
      <c r="M146" s="19"/>
      <c r="N146" s="19" t="s">
        <v>102</v>
      </c>
      <c r="O146" s="19"/>
      <c r="P146" s="36"/>
      <c r="Q146" s="36"/>
      <c r="R146" s="36"/>
    </row>
    <row r="147" spans="3:18" hidden="1" outlineLevel="1" x14ac:dyDescent="0.3">
      <c r="C147" s="19" t="s">
        <v>103</v>
      </c>
      <c r="D147" s="19"/>
      <c r="E147" s="19"/>
      <c r="F147" s="19"/>
      <c r="G147" s="19" t="s">
        <v>104</v>
      </c>
      <c r="H147" s="19"/>
      <c r="I147" s="19"/>
      <c r="J147" s="19" t="s">
        <v>864</v>
      </c>
      <c r="K147" s="19"/>
      <c r="L147" s="19"/>
      <c r="M147" s="19"/>
      <c r="N147" s="19" t="s">
        <v>105</v>
      </c>
      <c r="O147" s="19"/>
      <c r="P147" s="36"/>
      <c r="Q147" s="36"/>
      <c r="R147" s="36"/>
    </row>
    <row r="148" spans="3:18" hidden="1" outlineLevel="1" x14ac:dyDescent="0.3">
      <c r="C148" s="19" t="s">
        <v>106</v>
      </c>
      <c r="D148" s="19"/>
      <c r="E148" s="19"/>
      <c r="F148" s="19"/>
      <c r="G148" s="19" t="s">
        <v>107</v>
      </c>
      <c r="H148" s="19"/>
      <c r="I148" s="19"/>
      <c r="J148" s="19" t="s">
        <v>108</v>
      </c>
      <c r="K148" s="19"/>
      <c r="L148" s="19"/>
      <c r="M148" s="19"/>
      <c r="N148" s="19" t="s">
        <v>108</v>
      </c>
      <c r="O148" s="19"/>
      <c r="P148" s="36"/>
      <c r="Q148" s="36"/>
      <c r="R148" s="36"/>
    </row>
    <row r="149" spans="3:18" hidden="1" outlineLevel="1" x14ac:dyDescent="0.3">
      <c r="C149" s="19" t="s">
        <v>109</v>
      </c>
      <c r="D149" s="19"/>
      <c r="E149" s="19"/>
      <c r="F149" s="19"/>
      <c r="G149" s="19" t="s">
        <v>110</v>
      </c>
      <c r="H149" s="19"/>
      <c r="I149" s="19"/>
      <c r="J149" s="19" t="s">
        <v>90</v>
      </c>
      <c r="K149" s="19"/>
      <c r="L149" s="19"/>
      <c r="M149" s="19"/>
      <c r="N149" s="19" t="s">
        <v>111</v>
      </c>
      <c r="O149" s="19"/>
      <c r="P149" s="36"/>
      <c r="Q149" s="36"/>
      <c r="R149" s="36"/>
    </row>
    <row r="150" spans="3:18" hidden="1" outlineLevel="1" x14ac:dyDescent="0.3">
      <c r="C150" s="19" t="s">
        <v>112</v>
      </c>
      <c r="D150" s="19"/>
      <c r="E150" s="19"/>
      <c r="F150" s="19"/>
      <c r="G150" s="19" t="s">
        <v>108</v>
      </c>
      <c r="H150" s="19"/>
      <c r="I150" s="19"/>
      <c r="J150" s="19"/>
      <c r="K150" s="19"/>
      <c r="L150" s="19"/>
      <c r="M150" s="19"/>
      <c r="N150" s="19"/>
      <c r="O150" s="19"/>
      <c r="P150" s="36"/>
      <c r="Q150" s="36"/>
      <c r="R150" s="36"/>
    </row>
    <row r="151" spans="3:18" hidden="1" outlineLevel="1" x14ac:dyDescent="0.3">
      <c r="C151" s="19" t="s">
        <v>90</v>
      </c>
      <c r="D151" s="19"/>
      <c r="E151" s="19"/>
      <c r="F151" s="19"/>
      <c r="G151" s="19" t="s">
        <v>90</v>
      </c>
      <c r="H151" s="19"/>
      <c r="I151" s="19"/>
      <c r="J151" s="19"/>
      <c r="K151" s="19"/>
      <c r="L151" s="19"/>
      <c r="M151" s="19"/>
      <c r="N151" s="19"/>
      <c r="O151" s="19"/>
      <c r="P151" s="36"/>
      <c r="Q151" s="36"/>
      <c r="R151" s="36"/>
    </row>
    <row r="152" spans="3:18" hidden="1" outlineLevel="1" x14ac:dyDescent="0.3">
      <c r="C152" s="36"/>
      <c r="D152" s="36"/>
      <c r="E152" s="36"/>
      <c r="F152" s="36"/>
      <c r="G152" s="19" t="s">
        <v>862</v>
      </c>
      <c r="H152" s="36"/>
      <c r="I152" s="36"/>
      <c r="J152" s="36"/>
      <c r="K152" s="36"/>
      <c r="L152" s="36"/>
      <c r="M152" s="36"/>
      <c r="N152" s="36"/>
      <c r="O152" s="36"/>
      <c r="P152" s="36"/>
      <c r="Q152" s="36"/>
      <c r="R152" s="36"/>
    </row>
    <row r="153" spans="3:18" hidden="1" outlineLevel="1" x14ac:dyDescent="0.3">
      <c r="E153" s="33" t="s">
        <v>113</v>
      </c>
      <c r="H153" s="33" t="s">
        <v>114</v>
      </c>
      <c r="L153" s="33" t="s">
        <v>115</v>
      </c>
    </row>
    <row r="154" spans="3:18" hidden="1" outlineLevel="1" x14ac:dyDescent="0.3">
      <c r="E154" s="19" t="s">
        <v>116</v>
      </c>
      <c r="F154" s="19"/>
      <c r="G154" s="19"/>
      <c r="H154" s="19" t="s">
        <v>63</v>
      </c>
      <c r="I154" s="19"/>
      <c r="J154" s="19"/>
      <c r="K154" s="19"/>
      <c r="L154" s="19" t="s">
        <v>117</v>
      </c>
    </row>
    <row r="155" spans="3:18" hidden="1" outlineLevel="1" x14ac:dyDescent="0.3">
      <c r="E155" s="19" t="s">
        <v>118</v>
      </c>
      <c r="F155" s="19"/>
      <c r="G155" s="19"/>
      <c r="H155" s="19" t="s">
        <v>59</v>
      </c>
      <c r="I155" s="19"/>
      <c r="J155" s="19"/>
      <c r="K155" s="19"/>
      <c r="L155" s="19" t="s">
        <v>119</v>
      </c>
    </row>
    <row r="156" spans="3:18" hidden="1" outlineLevel="1" x14ac:dyDescent="0.3">
      <c r="E156" s="19" t="s">
        <v>120</v>
      </c>
      <c r="F156" s="19"/>
      <c r="G156" s="19"/>
      <c r="H156" s="19" t="s">
        <v>121</v>
      </c>
      <c r="I156" s="19"/>
      <c r="J156" s="19"/>
      <c r="K156" s="19"/>
      <c r="L156" s="19" t="s">
        <v>122</v>
      </c>
    </row>
    <row r="157" spans="3:18" hidden="1" outlineLevel="1" x14ac:dyDescent="0.3">
      <c r="E157" s="19" t="s">
        <v>90</v>
      </c>
      <c r="F157" s="19"/>
      <c r="G157" s="19"/>
      <c r="H157" s="19" t="s">
        <v>108</v>
      </c>
      <c r="I157" s="19"/>
      <c r="J157" s="19"/>
      <c r="K157" s="19"/>
      <c r="L157" s="19" t="s">
        <v>123</v>
      </c>
    </row>
    <row r="158" spans="3:18" hidden="1" outlineLevel="1" x14ac:dyDescent="0.3">
      <c r="E158" s="19"/>
      <c r="F158" s="19"/>
      <c r="G158" s="19"/>
      <c r="H158" s="19" t="s">
        <v>90</v>
      </c>
      <c r="I158" s="19"/>
      <c r="J158" s="19"/>
      <c r="K158" s="19"/>
      <c r="L158" s="19"/>
    </row>
    <row r="159" spans="3:18" hidden="1" outlineLevel="1" x14ac:dyDescent="0.3"/>
    <row r="160" spans="3:18" hidden="1" outlineLevel="1" x14ac:dyDescent="0.3"/>
    <row r="161" spans="1:18" hidden="1" outlineLevel="1" x14ac:dyDescent="0.3">
      <c r="C161" s="33" t="s">
        <v>124</v>
      </c>
      <c r="D161" s="38"/>
      <c r="F161" s="517" t="s">
        <v>125</v>
      </c>
      <c r="G161" s="518"/>
      <c r="H161" s="519"/>
      <c r="J161" s="517" t="s">
        <v>126</v>
      </c>
      <c r="K161" s="518"/>
      <c r="L161" s="519"/>
      <c r="N161" s="517" t="s">
        <v>127</v>
      </c>
      <c r="O161" s="518"/>
      <c r="P161" s="519"/>
      <c r="Q161" s="38"/>
    </row>
    <row r="162" spans="1:18" hidden="1" outlineLevel="1" x14ac:dyDescent="0.3">
      <c r="C162" s="19" t="s">
        <v>75</v>
      </c>
      <c r="D162" s="19"/>
      <c r="E162" s="19"/>
      <c r="F162" s="19"/>
      <c r="G162" s="19" t="s">
        <v>128</v>
      </c>
      <c r="H162" s="19"/>
      <c r="I162" s="19"/>
      <c r="J162" s="19" t="s">
        <v>129</v>
      </c>
      <c r="K162" s="19"/>
      <c r="L162" s="19"/>
      <c r="M162" s="19"/>
      <c r="N162" s="19" t="s">
        <v>128</v>
      </c>
      <c r="O162" s="19"/>
      <c r="P162" s="19"/>
      <c r="Q162" s="19"/>
    </row>
    <row r="163" spans="1:18" hidden="1" outlineLevel="1" x14ac:dyDescent="0.3">
      <c r="C163" s="19" t="s">
        <v>130</v>
      </c>
      <c r="D163" s="19"/>
      <c r="E163" s="19"/>
      <c r="F163" s="19"/>
      <c r="G163" s="19" t="s">
        <v>63</v>
      </c>
      <c r="H163" s="19"/>
      <c r="I163" s="19"/>
      <c r="J163" s="19" t="s">
        <v>131</v>
      </c>
      <c r="K163" s="19"/>
      <c r="L163" s="19"/>
      <c r="M163" s="19"/>
      <c r="N163" s="19" t="s">
        <v>63</v>
      </c>
      <c r="O163" s="19"/>
      <c r="P163" s="19"/>
      <c r="Q163" s="19"/>
    </row>
    <row r="164" spans="1:18" hidden="1" outlineLevel="1" x14ac:dyDescent="0.3">
      <c r="C164" s="19" t="s">
        <v>89</v>
      </c>
      <c r="D164" s="19"/>
      <c r="E164" s="19"/>
      <c r="F164" s="19"/>
      <c r="G164" s="19" t="s">
        <v>132</v>
      </c>
      <c r="H164" s="19"/>
      <c r="I164" s="19"/>
      <c r="J164" s="19" t="s">
        <v>133</v>
      </c>
      <c r="K164" s="19"/>
      <c r="L164" s="19"/>
      <c r="M164" s="19"/>
      <c r="N164" s="19" t="s">
        <v>134</v>
      </c>
      <c r="O164" s="19"/>
      <c r="P164" s="19"/>
      <c r="Q164" s="19"/>
    </row>
    <row r="165" spans="1:18" hidden="1" outlineLevel="1" x14ac:dyDescent="0.3">
      <c r="C165" s="19" t="s">
        <v>55</v>
      </c>
      <c r="D165" s="19"/>
      <c r="E165" s="19"/>
      <c r="F165" s="19"/>
      <c r="G165" s="19" t="s">
        <v>108</v>
      </c>
      <c r="H165" s="19"/>
      <c r="I165" s="19"/>
      <c r="J165" s="19" t="s">
        <v>90</v>
      </c>
      <c r="K165" s="19"/>
      <c r="L165" s="19"/>
      <c r="M165" s="19"/>
      <c r="N165" s="19" t="s">
        <v>108</v>
      </c>
      <c r="O165" s="19"/>
      <c r="P165" s="19"/>
      <c r="Q165" s="19"/>
    </row>
    <row r="166" spans="1:18" hidden="1" outlineLevel="1" x14ac:dyDescent="0.3">
      <c r="C166" s="19" t="s">
        <v>90</v>
      </c>
      <c r="D166" s="19"/>
      <c r="E166" s="19"/>
      <c r="F166" s="19"/>
      <c r="G166" s="19"/>
      <c r="H166" s="19"/>
      <c r="I166" s="19"/>
      <c r="J166" s="19"/>
      <c r="K166" s="19"/>
      <c r="L166" s="19"/>
      <c r="M166" s="19"/>
      <c r="N166" s="19" t="s">
        <v>90</v>
      </c>
      <c r="O166" s="19"/>
      <c r="P166" s="19"/>
      <c r="Q166" s="19"/>
    </row>
    <row r="167" spans="1:18" hidden="1" outlineLevel="1" x14ac:dyDescent="0.3">
      <c r="C167" s="1" t="s">
        <v>485</v>
      </c>
    </row>
    <row r="168" spans="1:18" collapsed="1" x14ac:dyDescent="0.3"/>
    <row r="169" spans="1:18" x14ac:dyDescent="0.3">
      <c r="C169" s="549" t="s">
        <v>135</v>
      </c>
      <c r="D169" s="550"/>
      <c r="E169" s="550"/>
      <c r="F169" s="550"/>
      <c r="G169" s="551"/>
      <c r="H169" s="25"/>
      <c r="I169" s="11"/>
      <c r="J169" s="11"/>
      <c r="K169" s="11"/>
      <c r="L169" s="11"/>
      <c r="M169" s="11"/>
      <c r="N169" s="11"/>
      <c r="O169" s="11"/>
      <c r="P169" s="11"/>
      <c r="Q169" s="11"/>
      <c r="R169" s="11"/>
    </row>
    <row r="170" spans="1:18" x14ac:dyDescent="0.3">
      <c r="A170" s="8"/>
      <c r="B170" s="39"/>
      <c r="C170" s="552"/>
      <c r="D170" s="553"/>
      <c r="E170" s="553"/>
      <c r="F170" s="553"/>
      <c r="G170" s="554"/>
      <c r="H170" s="31"/>
      <c r="R170" s="7"/>
    </row>
    <row r="171" spans="1:18" x14ac:dyDescent="0.3">
      <c r="A171" s="8"/>
      <c r="R171" s="8"/>
    </row>
    <row r="172" spans="1:18" x14ac:dyDescent="0.3">
      <c r="A172" s="8"/>
      <c r="C172" s="1" t="s">
        <v>537</v>
      </c>
      <c r="R172" s="8"/>
    </row>
    <row r="173" spans="1:18" x14ac:dyDescent="0.3">
      <c r="A173" s="8"/>
      <c r="R173" s="8"/>
    </row>
    <row r="174" spans="1:18" x14ac:dyDescent="0.3">
      <c r="A174" s="8"/>
      <c r="C174" s="54" t="s">
        <v>74</v>
      </c>
      <c r="D174" s="254"/>
      <c r="E174" s="1" t="s">
        <v>571</v>
      </c>
      <c r="G174" s="33" t="s">
        <v>136</v>
      </c>
      <c r="J174" s="33" t="s">
        <v>137</v>
      </c>
      <c r="K174" s="38"/>
      <c r="N174" s="33" t="s">
        <v>752</v>
      </c>
      <c r="O174" s="38"/>
      <c r="R174" s="8"/>
    </row>
    <row r="175" spans="1:18" ht="10.5" customHeight="1" x14ac:dyDescent="0.3">
      <c r="A175" s="8"/>
      <c r="R175" s="8"/>
    </row>
    <row r="176" spans="1:18" x14ac:dyDescent="0.3">
      <c r="B176" s="41"/>
      <c r="C176" s="158" t="s">
        <v>61</v>
      </c>
      <c r="D176" s="38"/>
      <c r="G176" s="32"/>
      <c r="H176" s="263">
        <v>5</v>
      </c>
      <c r="J176" s="32"/>
      <c r="L176" s="263">
        <v>5</v>
      </c>
      <c r="N176" s="32"/>
      <c r="P176" s="263">
        <v>5</v>
      </c>
      <c r="R176" s="8"/>
    </row>
    <row r="177" spans="1:18" ht="9" customHeight="1" x14ac:dyDescent="0.3">
      <c r="A177" s="8"/>
      <c r="R177" s="8"/>
    </row>
    <row r="178" spans="1:18" x14ac:dyDescent="0.3">
      <c r="A178" s="8"/>
      <c r="C178" s="158" t="s">
        <v>62</v>
      </c>
      <c r="D178" s="38"/>
      <c r="G178" s="32"/>
      <c r="H178" s="263">
        <v>6</v>
      </c>
      <c r="J178" s="32"/>
      <c r="L178" s="263">
        <v>6</v>
      </c>
      <c r="N178" s="32"/>
      <c r="P178" s="263">
        <v>6</v>
      </c>
      <c r="R178" s="8"/>
    </row>
    <row r="179" spans="1:18" x14ac:dyDescent="0.3">
      <c r="B179" s="5"/>
      <c r="R179" s="8"/>
    </row>
    <row r="180" spans="1:18" x14ac:dyDescent="0.3">
      <c r="A180" s="8"/>
      <c r="C180" s="54" t="s">
        <v>140</v>
      </c>
      <c r="D180" s="254"/>
      <c r="E180" s="1" t="s">
        <v>571</v>
      </c>
      <c r="R180" s="8"/>
    </row>
    <row r="181" spans="1:18" ht="9" customHeight="1" x14ac:dyDescent="0.3">
      <c r="A181" s="8"/>
      <c r="R181" s="8"/>
    </row>
    <row r="182" spans="1:18" x14ac:dyDescent="0.3">
      <c r="A182" s="8"/>
      <c r="C182" s="158" t="s">
        <v>61</v>
      </c>
      <c r="D182" s="38"/>
      <c r="G182" s="32" t="s">
        <v>90</v>
      </c>
      <c r="H182" s="263">
        <v>7</v>
      </c>
      <c r="J182" s="32" t="s">
        <v>90</v>
      </c>
      <c r="L182" s="263">
        <v>7</v>
      </c>
      <c r="N182" s="32" t="s">
        <v>90</v>
      </c>
      <c r="P182" s="263">
        <v>7</v>
      </c>
      <c r="R182" s="8"/>
    </row>
    <row r="183" spans="1:18" ht="7.5" customHeight="1" x14ac:dyDescent="0.3">
      <c r="A183" s="8"/>
      <c r="R183" s="8"/>
    </row>
    <row r="184" spans="1:18" x14ac:dyDescent="0.3">
      <c r="A184" s="8"/>
      <c r="C184" s="158" t="s">
        <v>62</v>
      </c>
      <c r="D184" s="38"/>
      <c r="G184" s="32"/>
      <c r="H184" s="263">
        <v>8</v>
      </c>
      <c r="J184" s="32"/>
      <c r="L184" s="263">
        <v>8</v>
      </c>
      <c r="N184" s="32"/>
      <c r="P184" s="263">
        <v>8</v>
      </c>
      <c r="R184" s="8"/>
    </row>
    <row r="185" spans="1:18" x14ac:dyDescent="0.3">
      <c r="A185" s="8"/>
      <c r="R185" s="8"/>
    </row>
    <row r="186" spans="1:18" x14ac:dyDescent="0.3">
      <c r="A186" s="8"/>
      <c r="C186" s="1" t="s">
        <v>538</v>
      </c>
      <c r="R186" s="8"/>
    </row>
    <row r="187" spans="1:18" x14ac:dyDescent="0.3">
      <c r="A187" s="8"/>
      <c r="R187" s="8"/>
    </row>
    <row r="188" spans="1:18" ht="33" customHeight="1" x14ac:dyDescent="0.3">
      <c r="A188" s="8"/>
      <c r="C188" s="543" t="s">
        <v>141</v>
      </c>
      <c r="D188" s="544"/>
      <c r="E188" s="545"/>
      <c r="R188" s="8"/>
    </row>
    <row r="189" spans="1:18" x14ac:dyDescent="0.3">
      <c r="A189" s="8"/>
      <c r="R189" s="8"/>
    </row>
    <row r="190" spans="1:18" x14ac:dyDescent="0.3">
      <c r="A190" s="8"/>
      <c r="C190" s="54" t="s">
        <v>74</v>
      </c>
      <c r="D190" s="254"/>
      <c r="E190" s="1" t="s">
        <v>571</v>
      </c>
      <c r="G190" s="33" t="s">
        <v>142</v>
      </c>
      <c r="L190" s="33" t="s">
        <v>143</v>
      </c>
      <c r="R190" s="8"/>
    </row>
    <row r="191" spans="1:18" ht="9.75" customHeight="1" x14ac:dyDescent="0.3">
      <c r="A191" s="8"/>
      <c r="R191" s="8"/>
    </row>
    <row r="192" spans="1:18" x14ac:dyDescent="0.3">
      <c r="A192" s="8"/>
      <c r="C192" s="158" t="s">
        <v>61</v>
      </c>
      <c r="D192" s="38"/>
      <c r="G192" s="32"/>
      <c r="H192" s="263">
        <v>9</v>
      </c>
      <c r="L192" s="32"/>
      <c r="N192" s="263">
        <v>9</v>
      </c>
      <c r="R192" s="8"/>
    </row>
    <row r="193" spans="1:19" ht="10.5" customHeight="1" x14ac:dyDescent="0.3">
      <c r="A193" s="8"/>
      <c r="R193" s="8"/>
    </row>
    <row r="194" spans="1:19" x14ac:dyDescent="0.3">
      <c r="A194" s="8"/>
      <c r="C194" s="158" t="s">
        <v>62</v>
      </c>
      <c r="D194" s="38"/>
      <c r="G194" s="32"/>
      <c r="H194" s="263">
        <v>10</v>
      </c>
      <c r="L194" s="32"/>
      <c r="N194" s="263">
        <v>10</v>
      </c>
      <c r="R194" s="8"/>
    </row>
    <row r="195" spans="1:19" x14ac:dyDescent="0.3">
      <c r="A195" s="8"/>
      <c r="R195" s="8"/>
    </row>
    <row r="196" spans="1:19" x14ac:dyDescent="0.3">
      <c r="A196" s="8"/>
      <c r="C196" s="54" t="s">
        <v>140</v>
      </c>
      <c r="D196" s="254"/>
      <c r="E196" s="1" t="s">
        <v>571</v>
      </c>
      <c r="R196" s="8"/>
    </row>
    <row r="197" spans="1:19" x14ac:dyDescent="0.3">
      <c r="A197" s="8"/>
      <c r="R197" s="8"/>
    </row>
    <row r="198" spans="1:19" x14ac:dyDescent="0.3">
      <c r="A198" s="8"/>
      <c r="C198" s="158" t="s">
        <v>61</v>
      </c>
      <c r="D198" s="38"/>
      <c r="G198" s="32"/>
      <c r="H198" s="263">
        <v>11</v>
      </c>
      <c r="L198" s="32"/>
      <c r="N198" s="263">
        <v>11</v>
      </c>
      <c r="R198" s="8"/>
    </row>
    <row r="199" spans="1:19" x14ac:dyDescent="0.3">
      <c r="A199" s="8"/>
      <c r="R199" s="8"/>
    </row>
    <row r="200" spans="1:19" x14ac:dyDescent="0.3">
      <c r="A200" s="8"/>
      <c r="C200" s="158" t="s">
        <v>62</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r="203" spans="1:19" hidden="1" outlineLevel="1" x14ac:dyDescent="0.3">
      <c r="G203" s="517" t="s">
        <v>144</v>
      </c>
      <c r="H203" s="518"/>
      <c r="I203" s="518"/>
      <c r="J203" s="518"/>
      <c r="K203" s="518"/>
      <c r="L203" s="519"/>
      <c r="R203" s="36"/>
    </row>
    <row r="204" spans="1:19" hidden="1" outlineLevel="1" x14ac:dyDescent="0.3"/>
    <row r="205" spans="1:19" hidden="1" outlineLevel="1" x14ac:dyDescent="0.3">
      <c r="C205" s="33" t="s">
        <v>124</v>
      </c>
      <c r="D205" s="38"/>
      <c r="F205" s="517" t="s">
        <v>145</v>
      </c>
      <c r="G205" s="518"/>
      <c r="H205" s="519"/>
      <c r="L205" s="17" t="s">
        <v>146</v>
      </c>
      <c r="M205" s="18"/>
      <c r="P205" s="546" t="s">
        <v>127</v>
      </c>
      <c r="Q205" s="547"/>
      <c r="R205" s="547"/>
      <c r="S205" s="31"/>
    </row>
    <row r="206" spans="1:19" hidden="1" outlineLevel="1" x14ac:dyDescent="0.3">
      <c r="C206" s="19" t="s">
        <v>147</v>
      </c>
      <c r="D206" s="19"/>
      <c r="E206" s="19"/>
      <c r="F206" s="19"/>
      <c r="G206" s="19" t="s">
        <v>128</v>
      </c>
      <c r="H206" s="19"/>
      <c r="I206" s="19"/>
      <c r="J206" s="19"/>
      <c r="K206" s="19"/>
      <c r="L206" s="19" t="s">
        <v>129</v>
      </c>
      <c r="M206" s="19"/>
      <c r="N206" s="19"/>
      <c r="O206" s="19"/>
      <c r="P206" s="20" t="s">
        <v>128</v>
      </c>
      <c r="Q206" s="20"/>
      <c r="R206" s="20"/>
    </row>
    <row r="207" spans="1:19" hidden="1" outlineLevel="1" x14ac:dyDescent="0.3">
      <c r="C207" s="19" t="s">
        <v>139</v>
      </c>
      <c r="D207" s="19"/>
      <c r="E207" s="19"/>
      <c r="F207" s="19"/>
      <c r="G207" s="19" t="s">
        <v>63</v>
      </c>
      <c r="H207" s="19"/>
      <c r="I207" s="19"/>
      <c r="J207" s="19"/>
      <c r="K207" s="19"/>
      <c r="L207" s="19" t="s">
        <v>131</v>
      </c>
      <c r="M207" s="19"/>
      <c r="N207" s="19"/>
      <c r="O207" s="19"/>
      <c r="P207" s="19" t="s">
        <v>63</v>
      </c>
      <c r="Q207" s="19"/>
      <c r="R207" s="19"/>
    </row>
    <row r="208" spans="1:19" hidden="1" outlineLevel="1" x14ac:dyDescent="0.3">
      <c r="C208" s="19" t="s">
        <v>89</v>
      </c>
      <c r="D208" s="19"/>
      <c r="E208" s="19"/>
      <c r="F208" s="19"/>
      <c r="G208" s="19" t="s">
        <v>134</v>
      </c>
      <c r="H208" s="19"/>
      <c r="I208" s="19"/>
      <c r="J208" s="19"/>
      <c r="K208" s="19"/>
      <c r="L208" s="19" t="s">
        <v>133</v>
      </c>
      <c r="M208" s="19"/>
      <c r="N208" s="19"/>
      <c r="O208" s="19"/>
      <c r="P208" s="19" t="s">
        <v>134</v>
      </c>
      <c r="Q208" s="19"/>
      <c r="R208" s="19"/>
    </row>
    <row r="209" spans="2:18" hidden="1" outlineLevel="1" x14ac:dyDescent="0.3">
      <c r="C209" s="19" t="s">
        <v>90</v>
      </c>
      <c r="D209" s="19"/>
      <c r="E209" s="19"/>
      <c r="F209" s="19"/>
      <c r="G209" s="19" t="s">
        <v>108</v>
      </c>
      <c r="H209" s="19"/>
      <c r="I209" s="19"/>
      <c r="J209" s="19"/>
      <c r="K209" s="19"/>
      <c r="L209" s="19" t="s">
        <v>90</v>
      </c>
      <c r="M209" s="19"/>
      <c r="N209" s="19"/>
      <c r="O209" s="19"/>
      <c r="P209" s="19" t="s">
        <v>108</v>
      </c>
      <c r="Q209" s="19"/>
      <c r="R209" s="19"/>
    </row>
    <row r="210" spans="2:18" hidden="1" outlineLevel="1" x14ac:dyDescent="0.3">
      <c r="C210" s="19"/>
      <c r="D210" s="19"/>
      <c r="E210" s="19"/>
      <c r="F210" s="19"/>
      <c r="G210" s="19" t="s">
        <v>90</v>
      </c>
      <c r="H210" s="19"/>
      <c r="I210" s="19"/>
      <c r="J210" s="19"/>
      <c r="K210" s="19"/>
      <c r="L210" s="19"/>
      <c r="M210" s="19"/>
      <c r="N210" s="19"/>
      <c r="O210" s="19"/>
      <c r="P210" s="19"/>
      <c r="Q210" s="19"/>
      <c r="R210" s="19"/>
    </row>
    <row r="211" spans="2:18" hidden="1" outlineLevel="1" x14ac:dyDescent="0.3"/>
    <row r="212" spans="2:18" hidden="1" outlineLevel="1" x14ac:dyDescent="0.3"/>
    <row r="213" spans="2:18" hidden="1" outlineLevel="1" x14ac:dyDescent="0.3">
      <c r="G213" s="517" t="s">
        <v>148</v>
      </c>
      <c r="H213" s="518"/>
      <c r="I213" s="518"/>
      <c r="J213" s="518"/>
      <c r="K213" s="518"/>
      <c r="L213" s="519"/>
    </row>
    <row r="214" spans="2:18" hidden="1" outlineLevel="1" x14ac:dyDescent="0.3"/>
    <row r="215" spans="2:18" hidden="1" outlineLevel="1" x14ac:dyDescent="0.3">
      <c r="C215" s="33" t="s">
        <v>124</v>
      </c>
      <c r="D215" s="38"/>
      <c r="F215" s="517" t="s">
        <v>145</v>
      </c>
      <c r="G215" s="518"/>
      <c r="H215" s="519"/>
      <c r="L215" s="17" t="s">
        <v>146</v>
      </c>
      <c r="M215" s="18"/>
      <c r="P215" s="548" t="s">
        <v>127</v>
      </c>
      <c r="Q215" s="548"/>
      <c r="R215" s="548"/>
    </row>
    <row r="216" spans="2:18" hidden="1" outlineLevel="1" x14ac:dyDescent="0.3">
      <c r="C216" s="19" t="s">
        <v>149</v>
      </c>
      <c r="D216" s="19"/>
      <c r="E216" s="19"/>
      <c r="F216" s="19"/>
      <c r="G216" s="19" t="s">
        <v>128</v>
      </c>
      <c r="H216" s="19"/>
      <c r="I216" s="19"/>
      <c r="J216" s="19"/>
      <c r="K216" s="19"/>
      <c r="L216" s="19" t="s">
        <v>129</v>
      </c>
      <c r="M216" s="19"/>
      <c r="N216" s="19"/>
      <c r="O216" s="19"/>
      <c r="P216" s="20" t="s">
        <v>128</v>
      </c>
      <c r="Q216" s="20"/>
      <c r="R216" s="20"/>
    </row>
    <row r="217" spans="2:18" hidden="1" outlineLevel="1" x14ac:dyDescent="0.3">
      <c r="C217" s="19" t="s">
        <v>150</v>
      </c>
      <c r="D217" s="19"/>
      <c r="E217" s="19"/>
      <c r="F217" s="19"/>
      <c r="G217" s="19" t="s">
        <v>63</v>
      </c>
      <c r="H217" s="19"/>
      <c r="I217" s="19"/>
      <c r="J217" s="19"/>
      <c r="K217" s="19"/>
      <c r="L217" s="19" t="s">
        <v>90</v>
      </c>
      <c r="M217" s="19"/>
      <c r="N217" s="19"/>
      <c r="O217" s="19"/>
      <c r="P217" s="19" t="s">
        <v>63</v>
      </c>
      <c r="Q217" s="19"/>
      <c r="R217" s="19"/>
    </row>
    <row r="218" spans="2:18" hidden="1" outlineLevel="1" x14ac:dyDescent="0.3">
      <c r="C218" s="19" t="s">
        <v>90</v>
      </c>
      <c r="D218" s="19"/>
      <c r="E218" s="19"/>
      <c r="F218" s="19"/>
      <c r="G218" s="19"/>
      <c r="H218" s="19"/>
      <c r="I218" s="19"/>
      <c r="J218" s="19"/>
      <c r="K218" s="19"/>
      <c r="L218" s="19"/>
      <c r="M218" s="19"/>
      <c r="N218" s="19"/>
      <c r="O218" s="19"/>
      <c r="P218" s="19"/>
      <c r="Q218" s="19"/>
      <c r="R218" s="19"/>
    </row>
    <row r="219" spans="2:18" hidden="1" outlineLevel="1" x14ac:dyDescent="0.3">
      <c r="C219" s="36"/>
      <c r="D219" s="36"/>
      <c r="E219" s="36"/>
      <c r="F219" s="36"/>
      <c r="G219" s="36"/>
      <c r="H219" s="36"/>
      <c r="I219" s="36"/>
      <c r="J219" s="36"/>
      <c r="K219" s="36"/>
      <c r="M219" s="36"/>
      <c r="N219" s="36"/>
      <c r="O219" s="36"/>
      <c r="P219" s="36"/>
      <c r="Q219" s="36"/>
      <c r="R219" s="36"/>
    </row>
    <row r="220" spans="2:18" hidden="1" outlineLevel="1" x14ac:dyDescent="0.3">
      <c r="C220" s="36"/>
      <c r="D220" s="36"/>
      <c r="E220" s="36"/>
      <c r="F220" s="36"/>
      <c r="G220" s="36"/>
      <c r="H220" s="36"/>
      <c r="I220" s="36"/>
      <c r="J220" s="36"/>
      <c r="K220" s="36"/>
      <c r="M220" s="36"/>
      <c r="N220" s="36"/>
      <c r="O220" s="36"/>
      <c r="P220" s="36"/>
      <c r="Q220" s="36"/>
      <c r="R220" s="36"/>
    </row>
    <row r="221" spans="2:18" collapsed="1" x14ac:dyDescent="0.3">
      <c r="C221" s="36"/>
      <c r="D221" s="36"/>
      <c r="E221" s="36"/>
      <c r="F221" s="36"/>
      <c r="G221" s="36"/>
      <c r="H221" s="36"/>
      <c r="I221" s="36"/>
      <c r="J221" s="36"/>
      <c r="K221" s="36"/>
      <c r="M221" s="36"/>
      <c r="N221" s="36"/>
      <c r="O221" s="36"/>
      <c r="P221" s="36"/>
      <c r="Q221" s="36"/>
      <c r="R221" s="36"/>
    </row>
    <row r="222" spans="2:18" x14ac:dyDescent="0.3">
      <c r="C222" s="508" t="s">
        <v>279</v>
      </c>
      <c r="D222" s="509"/>
      <c r="E222" s="509"/>
      <c r="F222" s="509"/>
      <c r="G222" s="510"/>
      <c r="H222" s="31"/>
      <c r="I222" s="36"/>
      <c r="J222" s="36"/>
      <c r="K222" s="36"/>
      <c r="M222" s="36"/>
      <c r="N222" s="36"/>
      <c r="O222" s="36"/>
      <c r="P222" s="36"/>
      <c r="Q222" s="36"/>
      <c r="R222" s="36"/>
    </row>
    <row r="223" spans="2:18" x14ac:dyDescent="0.3">
      <c r="B223" s="39"/>
      <c r="C223" s="511"/>
      <c r="D223" s="512"/>
      <c r="E223" s="512"/>
      <c r="F223" s="512"/>
      <c r="G223" s="513"/>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549</v>
      </c>
      <c r="D225" s="271"/>
      <c r="E225" s="271"/>
      <c r="F225" s="271"/>
      <c r="G225" s="271"/>
      <c r="I225" s="36"/>
      <c r="M225" s="36"/>
      <c r="N225" s="36"/>
      <c r="O225" s="36"/>
      <c r="P225" s="36"/>
      <c r="Q225" s="36"/>
      <c r="R225" s="44"/>
    </row>
    <row r="226" spans="2:18" x14ac:dyDescent="0.3">
      <c r="B226" s="5"/>
      <c r="C226" s="1" t="s">
        <v>535</v>
      </c>
      <c r="D226" s="271"/>
      <c r="E226" s="271"/>
      <c r="F226" s="271"/>
      <c r="G226" s="271"/>
      <c r="I226" s="36"/>
      <c r="J226" s="1" t="s">
        <v>537</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152</v>
      </c>
      <c r="D228" s="257"/>
      <c r="E228" s="1" t="s">
        <v>863</v>
      </c>
      <c r="F228" s="24"/>
      <c r="H228" s="36"/>
      <c r="I228" s="36"/>
      <c r="J228" s="538" t="s">
        <v>151</v>
      </c>
      <c r="K228" s="538"/>
      <c r="L228" s="538"/>
      <c r="M228" s="36"/>
      <c r="N228" s="1" t="s">
        <v>863</v>
      </c>
      <c r="O228" s="36"/>
      <c r="P228" s="36"/>
      <c r="Q228" s="36"/>
      <c r="R228" s="44"/>
    </row>
    <row r="229" spans="2:18" ht="7.5" customHeight="1" x14ac:dyDescent="0.3">
      <c r="B229" s="5"/>
      <c r="C229" s="36"/>
      <c r="D229" s="36"/>
      <c r="E229" s="52"/>
      <c r="F229" s="53"/>
      <c r="G229" s="53"/>
      <c r="H229" s="36"/>
      <c r="I229" s="36"/>
      <c r="M229" s="36"/>
      <c r="N229" s="53"/>
      <c r="O229" s="36"/>
      <c r="P229" s="36"/>
      <c r="Q229" s="36"/>
      <c r="R229" s="44"/>
    </row>
    <row r="230" spans="2:18" x14ac:dyDescent="0.3">
      <c r="B230" s="5"/>
      <c r="C230" s="156" t="s">
        <v>153</v>
      </c>
      <c r="D230" s="36"/>
      <c r="E230" s="294"/>
      <c r="F230" s="14"/>
      <c r="G230" s="263">
        <v>1</v>
      </c>
      <c r="I230" s="36"/>
      <c r="J230" s="17" t="s">
        <v>17</v>
      </c>
      <c r="K230" s="46"/>
      <c r="L230" s="47"/>
      <c r="M230" s="36"/>
      <c r="N230" s="289"/>
      <c r="O230" s="36"/>
      <c r="P230" s="45" t="s">
        <v>556</v>
      </c>
      <c r="Q230" s="45"/>
      <c r="R230" s="44"/>
    </row>
    <row r="231" spans="2:18" ht="8.25" customHeight="1" x14ac:dyDescent="0.3">
      <c r="B231" s="5"/>
      <c r="C231" s="36"/>
      <c r="D231" s="36"/>
      <c r="E231" s="293"/>
      <c r="F231" s="53"/>
      <c r="G231" s="53"/>
      <c r="I231" s="36"/>
      <c r="J231" s="36"/>
      <c r="K231" s="36"/>
      <c r="M231" s="36"/>
      <c r="N231" s="293"/>
      <c r="O231" s="36"/>
      <c r="P231" s="45"/>
      <c r="Q231" s="45"/>
      <c r="R231" s="44"/>
    </row>
    <row r="232" spans="2:18" x14ac:dyDescent="0.3">
      <c r="B232" s="5"/>
      <c r="C232" s="156" t="s">
        <v>66</v>
      </c>
      <c r="D232" s="36"/>
      <c r="E232" s="294"/>
      <c r="F232" s="53"/>
      <c r="G232" s="263">
        <v>2</v>
      </c>
      <c r="I232" s="36"/>
      <c r="J232" s="520" t="s">
        <v>156</v>
      </c>
      <c r="K232" s="521"/>
      <c r="L232" s="522"/>
      <c r="M232" s="36"/>
      <c r="N232" s="289"/>
      <c r="O232" s="36"/>
      <c r="P232" s="263">
        <v>4</v>
      </c>
      <c r="Q232" s="45"/>
      <c r="R232" s="44"/>
    </row>
    <row r="233" spans="2:18" ht="6.75" customHeight="1" x14ac:dyDescent="0.3">
      <c r="B233" s="5"/>
      <c r="E233" s="52"/>
      <c r="F233" s="52"/>
      <c r="G233" s="52"/>
      <c r="H233" s="36"/>
      <c r="I233" s="36"/>
      <c r="M233" s="36"/>
      <c r="N233" s="293"/>
      <c r="O233" s="36"/>
      <c r="P233" s="45"/>
      <c r="Q233" s="45"/>
      <c r="R233" s="44"/>
    </row>
    <row r="234" spans="2:18" x14ac:dyDescent="0.3">
      <c r="B234" s="5"/>
      <c r="C234" s="181" t="str">
        <f>+IF(E230="ALCANTARILLA","Ojos/Vanos:","Caract. Secundaria:")</f>
        <v>Caract. Secundaria:</v>
      </c>
      <c r="E234" s="540"/>
      <c r="F234" s="541"/>
      <c r="G234" s="542"/>
      <c r="H234" s="263">
        <v>3</v>
      </c>
      <c r="I234" s="36"/>
      <c r="J234" s="520" t="s">
        <v>62</v>
      </c>
      <c r="K234" s="521"/>
      <c r="L234" s="522"/>
      <c r="M234" s="36"/>
      <c r="N234" s="294"/>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538</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157</v>
      </c>
      <c r="D238" s="257"/>
      <c r="E238" s="36"/>
      <c r="F238" s="36"/>
      <c r="G238" s="36"/>
      <c r="H238" s="450" t="s">
        <v>158</v>
      </c>
      <c r="I238" s="36"/>
      <c r="J238" s="450" t="s">
        <v>159</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29" t="s">
        <v>153</v>
      </c>
      <c r="F240" s="539"/>
      <c r="G240" s="263">
        <v>6</v>
      </c>
      <c r="H240" s="48" t="s">
        <v>160</v>
      </c>
      <c r="I240" s="36"/>
      <c r="J240" s="48" t="s">
        <v>160</v>
      </c>
      <c r="K240" s="36"/>
      <c r="L240"/>
      <c r="M240"/>
      <c r="N240"/>
      <c r="O240"/>
      <c r="P240"/>
      <c r="Q240" s="45"/>
      <c r="R240" s="44"/>
    </row>
    <row r="241" spans="2:18" ht="8.25" customHeight="1"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29" t="s">
        <v>62</v>
      </c>
      <c r="F242" s="539"/>
      <c r="G242" s="263">
        <v>7</v>
      </c>
      <c r="H242" s="48" t="s">
        <v>134</v>
      </c>
      <c r="I242" s="36"/>
      <c r="J242" s="48" t="s">
        <v>134</v>
      </c>
      <c r="K242" s="36"/>
      <c r="L242"/>
      <c r="M242"/>
      <c r="N242"/>
      <c r="O242"/>
      <c r="P242"/>
      <c r="Q242" s="45"/>
      <c r="R242" s="44"/>
    </row>
    <row r="243" spans="2:18" ht="10.5" customHeight="1"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29" t="s">
        <v>162</v>
      </c>
      <c r="F244" s="539"/>
      <c r="G244" s="263">
        <v>8</v>
      </c>
      <c r="H244" s="48" t="s">
        <v>866</v>
      </c>
      <c r="I244" s="36"/>
      <c r="J244" s="48" t="s">
        <v>867</v>
      </c>
      <c r="K244" s="36"/>
      <c r="L244"/>
      <c r="M244"/>
      <c r="N244"/>
      <c r="O244"/>
      <c r="P244"/>
      <c r="Q244" s="45"/>
      <c r="R244" s="44"/>
    </row>
    <row r="245" spans="2:18" ht="7.5" customHeight="1"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29" t="s">
        <v>163</v>
      </c>
      <c r="F246" s="539"/>
      <c r="G246" s="263">
        <v>9</v>
      </c>
      <c r="H246" s="48">
        <v>2</v>
      </c>
      <c r="I246" s="36"/>
      <c r="J246" s="48">
        <v>2</v>
      </c>
      <c r="K246" s="36"/>
      <c r="L246"/>
      <c r="M246"/>
      <c r="N246"/>
      <c r="O246"/>
      <c r="P246"/>
      <c r="Q246" s="45"/>
      <c r="R246" s="44"/>
    </row>
    <row r="247" spans="2:18" ht="9" customHeight="1" x14ac:dyDescent="0.3">
      <c r="B247" s="5"/>
      <c r="C247" s="36"/>
      <c r="D247" s="36"/>
      <c r="E247" s="36"/>
      <c r="F247" s="36"/>
      <c r="G247" s="36"/>
      <c r="H247" s="45"/>
      <c r="I247" s="36"/>
      <c r="J247" s="36"/>
      <c r="K247" s="36"/>
      <c r="L247" s="45"/>
      <c r="M247" s="36"/>
      <c r="N247" s="36"/>
      <c r="O247" s="36"/>
      <c r="Q247" s="45"/>
      <c r="R247" s="44"/>
    </row>
    <row r="248" spans="2:18" ht="16.5" customHeight="1" x14ac:dyDescent="0.3">
      <c r="B248" s="5"/>
      <c r="C248" s="1" t="s">
        <v>557</v>
      </c>
      <c r="D248" s="36"/>
      <c r="E248" s="45" t="s">
        <v>572</v>
      </c>
      <c r="F248" s="36"/>
      <c r="G248" s="36"/>
      <c r="H248" s="45"/>
      <c r="I248" s="36"/>
      <c r="J248" s="36"/>
      <c r="K248" s="36"/>
      <c r="L248" s="45"/>
      <c r="M248" s="36"/>
      <c r="N248" s="36"/>
      <c r="O248" s="36"/>
      <c r="Q248" s="45"/>
      <c r="R248" s="44"/>
    </row>
    <row r="249" spans="2:18" ht="9" customHeight="1" x14ac:dyDescent="0.3">
      <c r="B249" s="5"/>
      <c r="C249" s="36"/>
      <c r="D249" s="36"/>
      <c r="E249" s="36"/>
      <c r="F249" s="36"/>
      <c r="G249" s="36"/>
      <c r="H249" s="45"/>
      <c r="I249" s="36"/>
      <c r="J249" s="36"/>
      <c r="K249" s="36"/>
      <c r="L249"/>
      <c r="M249"/>
      <c r="N249"/>
      <c r="O249" s="36"/>
      <c r="Q249" s="45"/>
      <c r="R249" s="44"/>
    </row>
    <row r="250" spans="2:18" x14ac:dyDescent="0.3">
      <c r="B250" s="5"/>
      <c r="C250" s="538" t="s">
        <v>164</v>
      </c>
      <c r="D250" s="273"/>
      <c r="E250" s="529" t="s">
        <v>61</v>
      </c>
      <c r="F250" s="531" t="s">
        <v>66</v>
      </c>
      <c r="G250" s="263">
        <v>10</v>
      </c>
      <c r="H250" s="48" t="s">
        <v>833</v>
      </c>
      <c r="J250" s="48" t="s">
        <v>833</v>
      </c>
      <c r="L250"/>
      <c r="M250"/>
      <c r="N250"/>
      <c r="Q250" s="45"/>
      <c r="R250" s="44"/>
    </row>
    <row r="251" spans="2:18" ht="9" customHeight="1" x14ac:dyDescent="0.3">
      <c r="B251" s="5"/>
      <c r="C251" s="538"/>
      <c r="D251" s="257"/>
      <c r="E251" s="36"/>
      <c r="F251" s="36"/>
      <c r="G251" s="36"/>
      <c r="H251" s="45"/>
      <c r="L251"/>
      <c r="M251"/>
      <c r="N251"/>
      <c r="R251" s="44"/>
    </row>
    <row r="252" spans="2:18" x14ac:dyDescent="0.3">
      <c r="B252" s="5"/>
      <c r="C252" s="538"/>
      <c r="D252" s="273"/>
      <c r="E252" s="529" t="s">
        <v>66</v>
      </c>
      <c r="F252" s="531" t="s">
        <v>66</v>
      </c>
      <c r="G252" s="263">
        <v>11</v>
      </c>
      <c r="H252" s="48"/>
      <c r="J252" s="48"/>
      <c r="L252"/>
      <c r="M252"/>
      <c r="N252"/>
      <c r="Q252" s="45"/>
      <c r="R252" s="44"/>
    </row>
    <row r="253" spans="2:18" ht="9" customHeight="1" x14ac:dyDescent="0.3">
      <c r="B253" s="5"/>
      <c r="C253" s="257"/>
      <c r="D253" s="257"/>
      <c r="E253" s="38"/>
      <c r="F253" s="38"/>
      <c r="G253" s="36"/>
      <c r="H253" s="45"/>
      <c r="J253" s="45"/>
      <c r="L253" s="45"/>
      <c r="Q253" s="45"/>
      <c r="R253" s="44"/>
    </row>
    <row r="254" spans="2:18" x14ac:dyDescent="0.3">
      <c r="B254" s="5"/>
      <c r="C254" s="1" t="s">
        <v>558</v>
      </c>
      <c r="D254" s="257"/>
      <c r="E254" s="38"/>
      <c r="F254" s="38"/>
      <c r="G254" s="36"/>
      <c r="H254" s="45"/>
      <c r="J254" s="45"/>
      <c r="L254" s="45"/>
      <c r="Q254" s="45"/>
      <c r="R254" s="44"/>
    </row>
    <row r="255" spans="2:18" ht="9" customHeight="1" x14ac:dyDescent="0.3">
      <c r="B255" s="5"/>
      <c r="C255" s="257"/>
      <c r="D255" s="257"/>
      <c r="E255" s="38"/>
      <c r="F255" s="38"/>
      <c r="G255" s="36"/>
      <c r="H255" s="45"/>
      <c r="R255" s="44"/>
    </row>
    <row r="256" spans="2:18" x14ac:dyDescent="0.3">
      <c r="B256" s="5"/>
      <c r="C256" s="538" t="s">
        <v>166</v>
      </c>
      <c r="D256" s="273"/>
      <c r="E256" s="529" t="s">
        <v>61</v>
      </c>
      <c r="F256" s="531" t="s">
        <v>66</v>
      </c>
      <c r="G256" s="263">
        <v>12</v>
      </c>
      <c r="H256" s="48" t="s">
        <v>513</v>
      </c>
      <c r="J256" s="48" t="s">
        <v>513</v>
      </c>
      <c r="R256" s="44"/>
    </row>
    <row r="257" spans="2:18" ht="9" customHeight="1" x14ac:dyDescent="0.3">
      <c r="B257" s="5"/>
      <c r="C257" s="538"/>
      <c r="D257" s="257"/>
      <c r="E257" s="36"/>
      <c r="F257" s="36"/>
      <c r="G257" s="36"/>
      <c r="H257" s="45"/>
      <c r="R257" s="44"/>
    </row>
    <row r="258" spans="2:18" x14ac:dyDescent="0.3">
      <c r="B258" s="5"/>
      <c r="C258" s="538"/>
      <c r="D258" s="273"/>
      <c r="E258" s="529" t="s">
        <v>66</v>
      </c>
      <c r="F258" s="531" t="s">
        <v>66</v>
      </c>
      <c r="G258" s="263">
        <v>13</v>
      </c>
      <c r="H258" s="48"/>
      <c r="J258" s="48"/>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08" t="s">
        <v>282</v>
      </c>
      <c r="D263" s="509"/>
      <c r="E263" s="509"/>
      <c r="F263" s="509"/>
      <c r="G263" s="510"/>
      <c r="H263" s="36"/>
      <c r="I263" s="36"/>
      <c r="J263" s="36"/>
      <c r="K263" s="36"/>
      <c r="M263" s="36"/>
      <c r="N263" s="36"/>
      <c r="O263" s="36"/>
      <c r="P263" s="36"/>
      <c r="Q263" s="36"/>
      <c r="R263" s="36"/>
    </row>
    <row r="264" spans="2:18" x14ac:dyDescent="0.3">
      <c r="B264" s="13"/>
      <c r="C264" s="511"/>
      <c r="D264" s="512"/>
      <c r="E264" s="512"/>
      <c r="F264" s="512"/>
      <c r="G264" s="513"/>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559</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5" t="s">
        <v>169</v>
      </c>
      <c r="H267" s="537"/>
      <c r="I267" s="36"/>
      <c r="J267" s="36"/>
      <c r="K267" s="36"/>
      <c r="N267" s="535" t="s">
        <v>170</v>
      </c>
      <c r="O267" s="536"/>
      <c r="P267" s="537"/>
      <c r="Q267" s="38"/>
      <c r="R267" s="44"/>
    </row>
    <row r="268" spans="2:18" ht="5.25" customHeight="1" x14ac:dyDescent="0.3">
      <c r="B268" s="5"/>
      <c r="C268" s="36"/>
      <c r="D268" s="36"/>
      <c r="E268" s="36"/>
      <c r="F268" s="36"/>
      <c r="G268" s="14"/>
      <c r="H268" s="14"/>
      <c r="I268" s="36"/>
      <c r="J268" s="36"/>
      <c r="K268" s="36"/>
      <c r="M268" s="36"/>
      <c r="N268" s="53"/>
      <c r="O268" s="53"/>
      <c r="P268" s="53"/>
      <c r="Q268" s="36"/>
      <c r="R268" s="44"/>
    </row>
    <row r="269" spans="2:18" x14ac:dyDescent="0.3">
      <c r="B269" s="5"/>
      <c r="C269" s="529" t="s">
        <v>171</v>
      </c>
      <c r="D269" s="530"/>
      <c r="E269" s="531" t="s">
        <v>66</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29" t="s">
        <v>560</v>
      </c>
      <c r="D271" s="530"/>
      <c r="E271" s="531" t="s">
        <v>66</v>
      </c>
      <c r="F271" s="36"/>
      <c r="G271" s="296" t="s">
        <v>433</v>
      </c>
      <c r="H271" s="289" t="s">
        <v>818</v>
      </c>
      <c r="I271" s="45"/>
      <c r="J271" s="263">
        <v>3</v>
      </c>
      <c r="K271" s="36"/>
      <c r="M271" s="36"/>
      <c r="N271" s="297" t="s">
        <v>433</v>
      </c>
      <c r="O271" s="299"/>
      <c r="P271" s="289" t="s">
        <v>819</v>
      </c>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29" t="s">
        <v>15</v>
      </c>
      <c r="D273" s="530"/>
      <c r="E273" s="531" t="s">
        <v>66</v>
      </c>
      <c r="F273" s="36"/>
      <c r="G273" s="289">
        <v>3.6</v>
      </c>
      <c r="H273" s="263">
        <v>5</v>
      </c>
      <c r="I273" s="36"/>
      <c r="J273" s="36"/>
      <c r="K273" s="36"/>
      <c r="M273" s="36"/>
      <c r="N273" s="289">
        <v>3.7</v>
      </c>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29" t="s">
        <v>173</v>
      </c>
      <c r="D275" s="530"/>
      <c r="E275" s="531" t="s">
        <v>66</v>
      </c>
      <c r="F275" s="36"/>
      <c r="G275" s="289" t="s">
        <v>858</v>
      </c>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29" t="s">
        <v>174</v>
      </c>
      <c r="D277" s="530"/>
      <c r="E277" s="531" t="s">
        <v>66</v>
      </c>
      <c r="F277" s="36"/>
      <c r="G277" s="297" t="s">
        <v>434</v>
      </c>
      <c r="H277" s="263">
        <v>9</v>
      </c>
      <c r="I277" s="36"/>
      <c r="J277" s="36"/>
      <c r="K277" s="36"/>
      <c r="M277" s="36"/>
      <c r="N277" s="297" t="s">
        <v>435</v>
      </c>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29" t="s">
        <v>175</v>
      </c>
      <c r="D279" s="530"/>
      <c r="E279" s="531" t="s">
        <v>66</v>
      </c>
      <c r="F279" s="36"/>
      <c r="G279" s="297" t="s">
        <v>204</v>
      </c>
      <c r="H279" s="263">
        <v>11</v>
      </c>
      <c r="I279" s="36"/>
      <c r="J279" s="36"/>
      <c r="K279" s="36"/>
      <c r="M279" s="36"/>
      <c r="N279" s="297" t="s">
        <v>204</v>
      </c>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r="282" spans="2:21" hidden="1" outlineLevel="1" x14ac:dyDescent="0.3">
      <c r="C282" s="33" t="s">
        <v>177</v>
      </c>
      <c r="D282" s="38"/>
      <c r="E282" s="36"/>
      <c r="F282" s="517" t="s">
        <v>178</v>
      </c>
      <c r="G282" s="519"/>
      <c r="I282" s="517" t="s">
        <v>179</v>
      </c>
      <c r="J282" s="519"/>
      <c r="K282" s="38"/>
      <c r="M282" s="36"/>
      <c r="N282" s="33" t="s">
        <v>180</v>
      </c>
      <c r="O282" s="38"/>
      <c r="P282" s="36"/>
      <c r="Q282" s="36"/>
      <c r="R282" s="33" t="s">
        <v>181</v>
      </c>
      <c r="U282" s="33" t="s">
        <v>550</v>
      </c>
    </row>
    <row r="283" spans="2:21" hidden="1" outlineLevel="1" x14ac:dyDescent="0.3">
      <c r="C283" s="19" t="s">
        <v>182</v>
      </c>
      <c r="D283" s="19"/>
      <c r="E283" s="19"/>
      <c r="F283" s="19"/>
      <c r="G283" s="19" t="s">
        <v>155</v>
      </c>
      <c r="H283" s="19"/>
      <c r="I283" s="19"/>
      <c r="J283" s="19" t="s">
        <v>155</v>
      </c>
      <c r="K283" s="19"/>
      <c r="L283" s="19"/>
      <c r="M283" s="19"/>
      <c r="N283" s="19" t="s">
        <v>160</v>
      </c>
      <c r="O283" s="19"/>
      <c r="P283" s="19"/>
      <c r="Q283" s="19"/>
      <c r="R283" s="19" t="s">
        <v>134</v>
      </c>
      <c r="U283" s="19" t="s">
        <v>551</v>
      </c>
    </row>
    <row r="284" spans="2:21" hidden="1" outlineLevel="1" x14ac:dyDescent="0.3">
      <c r="C284" s="19" t="s">
        <v>154</v>
      </c>
      <c r="D284" s="19"/>
      <c r="E284" s="19"/>
      <c r="F284" s="19"/>
      <c r="G284" s="19" t="s">
        <v>134</v>
      </c>
      <c r="H284" s="19"/>
      <c r="I284" s="19"/>
      <c r="J284" s="19" t="s">
        <v>134</v>
      </c>
      <c r="K284" s="19"/>
      <c r="L284" s="19"/>
      <c r="M284" s="19"/>
      <c r="N284" s="19" t="s">
        <v>183</v>
      </c>
      <c r="O284" s="19"/>
      <c r="P284" s="19"/>
      <c r="Q284" s="19"/>
      <c r="R284" s="19" t="s">
        <v>161</v>
      </c>
      <c r="U284" s="19" t="s">
        <v>552</v>
      </c>
    </row>
    <row r="285" spans="2:21" hidden="1" outlineLevel="1" x14ac:dyDescent="0.3">
      <c r="C285" s="19" t="s">
        <v>184</v>
      </c>
      <c r="D285" s="19"/>
      <c r="E285" s="19"/>
      <c r="F285" s="19"/>
      <c r="G285" s="19" t="s">
        <v>108</v>
      </c>
      <c r="H285" s="19"/>
      <c r="I285" s="19"/>
      <c r="J285" s="19" t="s">
        <v>108</v>
      </c>
      <c r="K285" s="19"/>
      <c r="L285" s="19"/>
      <c r="M285" s="19"/>
      <c r="N285" s="19" t="s">
        <v>185</v>
      </c>
      <c r="O285" s="19"/>
      <c r="P285" s="19"/>
      <c r="Q285" s="19"/>
      <c r="R285" s="19" t="s">
        <v>155</v>
      </c>
      <c r="U285" s="19" t="s">
        <v>553</v>
      </c>
    </row>
    <row r="286" spans="2:21" hidden="1" outlineLevel="1" x14ac:dyDescent="0.3">
      <c r="C286" s="19" t="s">
        <v>186</v>
      </c>
      <c r="D286" s="19"/>
      <c r="E286" s="19"/>
      <c r="F286" s="19"/>
      <c r="G286" s="19" t="s">
        <v>187</v>
      </c>
      <c r="H286" s="19"/>
      <c r="I286" s="19"/>
      <c r="J286" s="19"/>
      <c r="K286" s="19"/>
      <c r="L286" s="19"/>
      <c r="M286" s="19"/>
      <c r="N286" s="19" t="s">
        <v>188</v>
      </c>
      <c r="O286" s="19"/>
      <c r="P286" s="19"/>
      <c r="Q286" s="19"/>
      <c r="R286" s="19" t="s">
        <v>189</v>
      </c>
      <c r="U286" s="19" t="s">
        <v>554</v>
      </c>
    </row>
    <row r="287" spans="2:21" hidden="1" outlineLevel="1" x14ac:dyDescent="0.3">
      <c r="C287" s="19"/>
      <c r="D287" s="19"/>
      <c r="E287" s="19"/>
      <c r="F287" s="19"/>
      <c r="G287" s="19"/>
      <c r="H287" s="19"/>
      <c r="I287" s="19"/>
      <c r="J287" s="19"/>
      <c r="K287" s="19"/>
      <c r="L287" s="19"/>
      <c r="M287" s="19"/>
      <c r="N287" s="19" t="s">
        <v>190</v>
      </c>
      <c r="O287" s="19"/>
      <c r="P287" s="19"/>
      <c r="Q287" s="19"/>
      <c r="R287" s="19"/>
      <c r="U287" s="19" t="s">
        <v>555</v>
      </c>
    </row>
    <row r="288" spans="2:21" hidden="1" outlineLevel="1" x14ac:dyDescent="0.3">
      <c r="C288" s="19"/>
      <c r="D288" s="19"/>
      <c r="E288" s="19"/>
      <c r="F288" s="19"/>
      <c r="G288" s="19"/>
      <c r="H288" s="19"/>
      <c r="I288" s="19"/>
      <c r="J288" s="19"/>
      <c r="K288" s="19"/>
      <c r="L288" s="19"/>
      <c r="M288" s="19"/>
      <c r="N288" s="19" t="s">
        <v>186</v>
      </c>
      <c r="O288" s="19"/>
      <c r="P288" s="19"/>
      <c r="Q288" s="19"/>
      <c r="R288" s="19"/>
      <c r="U288" s="19" t="s">
        <v>555</v>
      </c>
    </row>
    <row r="289" spans="2:21" hidden="1" outlineLevel="1" x14ac:dyDescent="0.3"/>
    <row r="290" spans="2:21" hidden="1" outlineLevel="1" x14ac:dyDescent="0.3">
      <c r="C290" s="33" t="s">
        <v>191</v>
      </c>
      <c r="D290" s="38"/>
      <c r="F290" s="517" t="s">
        <v>192</v>
      </c>
      <c r="G290" s="519"/>
      <c r="I290" s="517" t="s">
        <v>193</v>
      </c>
      <c r="J290" s="519"/>
      <c r="K290" s="38"/>
      <c r="M290" s="517" t="s">
        <v>194</v>
      </c>
      <c r="N290" s="519"/>
      <c r="O290" s="38"/>
      <c r="R290" s="517" t="s">
        <v>31</v>
      </c>
      <c r="S290" s="519"/>
    </row>
    <row r="291" spans="2:21" hidden="1" outlineLevel="1" x14ac:dyDescent="0.3">
      <c r="C291" s="19" t="s">
        <v>195</v>
      </c>
      <c r="D291" s="19"/>
      <c r="E291" s="19"/>
      <c r="F291" s="19" t="s">
        <v>121</v>
      </c>
      <c r="G291" s="19"/>
      <c r="H291" s="19"/>
      <c r="I291" s="19" t="s">
        <v>167</v>
      </c>
      <c r="J291" s="19"/>
      <c r="K291" s="19"/>
      <c r="L291" s="19"/>
      <c r="M291" s="19" t="s">
        <v>134</v>
      </c>
      <c r="N291" s="19"/>
      <c r="O291" s="19"/>
      <c r="P291" s="19"/>
      <c r="Q291" s="19"/>
      <c r="R291" s="19" t="s">
        <v>172</v>
      </c>
    </row>
    <row r="292" spans="2:21" hidden="1" outlineLevel="1" x14ac:dyDescent="0.3">
      <c r="C292" s="19" t="s">
        <v>196</v>
      </c>
      <c r="D292" s="19"/>
      <c r="E292" s="19"/>
      <c r="F292" s="19" t="s">
        <v>197</v>
      </c>
      <c r="G292" s="19"/>
      <c r="H292" s="19"/>
      <c r="I292" s="19" t="s">
        <v>198</v>
      </c>
      <c r="J292" s="19"/>
      <c r="K292" s="19"/>
      <c r="L292" s="19"/>
      <c r="M292" s="19" t="s">
        <v>155</v>
      </c>
      <c r="N292" s="19"/>
      <c r="O292" s="19"/>
      <c r="P292" s="19"/>
      <c r="Q292" s="19"/>
      <c r="R292" s="19" t="s">
        <v>199</v>
      </c>
    </row>
    <row r="293" spans="2:21" hidden="1" outlineLevel="1" x14ac:dyDescent="0.3">
      <c r="C293" s="19" t="s">
        <v>165</v>
      </c>
      <c r="D293" s="19"/>
      <c r="E293" s="19"/>
      <c r="F293" s="19" t="s">
        <v>200</v>
      </c>
      <c r="G293" s="19"/>
      <c r="H293" s="19"/>
      <c r="I293" s="19" t="s">
        <v>90</v>
      </c>
      <c r="J293" s="19"/>
      <c r="K293" s="19"/>
      <c r="L293" s="19"/>
      <c r="M293" s="19" t="s">
        <v>168</v>
      </c>
      <c r="N293" s="19"/>
      <c r="O293" s="19"/>
      <c r="P293" s="19"/>
      <c r="Q293" s="19"/>
      <c r="R293" s="19" t="s">
        <v>201</v>
      </c>
    </row>
    <row r="294" spans="2:21" hidden="1" outlineLevel="1" x14ac:dyDescent="0.3">
      <c r="C294" s="19" t="s">
        <v>202</v>
      </c>
      <c r="D294" s="19"/>
      <c r="E294" s="19"/>
      <c r="F294" s="19" t="s">
        <v>90</v>
      </c>
      <c r="G294" s="19"/>
      <c r="H294" s="19"/>
      <c r="I294" s="19" t="s">
        <v>513</v>
      </c>
      <c r="J294" s="19"/>
      <c r="K294" s="19"/>
      <c r="L294" s="19"/>
      <c r="M294" s="19" t="s">
        <v>90</v>
      </c>
      <c r="N294" s="19"/>
      <c r="O294" s="19"/>
      <c r="P294" s="19"/>
      <c r="Q294" s="19"/>
      <c r="R294" s="19" t="s">
        <v>433</v>
      </c>
    </row>
    <row r="295" spans="2:21" hidden="1" outlineLevel="1" x14ac:dyDescent="0.3"/>
    <row r="296" spans="2:21" hidden="1" outlineLevel="1" x14ac:dyDescent="0.3">
      <c r="C296" s="33" t="s">
        <v>203</v>
      </c>
      <c r="D296" s="38"/>
      <c r="G296" s="517" t="s">
        <v>174</v>
      </c>
      <c r="H296" s="519" t="s">
        <v>66</v>
      </c>
    </row>
    <row r="297" spans="2:21" hidden="1" outlineLevel="1" x14ac:dyDescent="0.3">
      <c r="C297" s="19" t="s">
        <v>176</v>
      </c>
      <c r="D297" s="19"/>
      <c r="G297" s="1" t="s">
        <v>434</v>
      </c>
    </row>
    <row r="298" spans="2:21" hidden="1" outlineLevel="1" x14ac:dyDescent="0.3">
      <c r="C298" s="19" t="s">
        <v>204</v>
      </c>
      <c r="D298" s="19"/>
      <c r="G298" s="1" t="s">
        <v>435</v>
      </c>
    </row>
    <row r="299" spans="2:21" hidden="1" outlineLevel="1" x14ac:dyDescent="0.3">
      <c r="C299" s="19" t="s">
        <v>205</v>
      </c>
      <c r="D299" s="19"/>
    </row>
    <row r="300" spans="2:21" hidden="1" outlineLevel="1" x14ac:dyDescent="0.3"/>
    <row r="301" spans="2:21" collapsed="1" x14ac:dyDescent="0.3"/>
    <row r="302" spans="2:21" x14ac:dyDescent="0.3">
      <c r="C302" s="508" t="s">
        <v>289</v>
      </c>
      <c r="D302" s="509"/>
      <c r="E302" s="509"/>
      <c r="F302" s="509"/>
      <c r="G302" s="510"/>
      <c r="H302" s="31"/>
    </row>
    <row r="303" spans="2:21" x14ac:dyDescent="0.3">
      <c r="B303" s="39"/>
      <c r="C303" s="511"/>
      <c r="D303" s="512"/>
      <c r="E303" s="512"/>
      <c r="F303" s="512"/>
      <c r="G303" s="513"/>
      <c r="H303" s="26"/>
      <c r="I303" s="6"/>
      <c r="J303" s="6"/>
      <c r="K303" s="6"/>
      <c r="L303" s="6"/>
      <c r="M303" s="6"/>
      <c r="N303" s="6"/>
      <c r="O303" s="6"/>
      <c r="P303" s="6"/>
      <c r="Q303" s="6"/>
      <c r="R303" s="7"/>
    </row>
    <row r="304" spans="2:21" x14ac:dyDescent="0.3">
      <c r="B304" s="5"/>
      <c r="R304" s="8"/>
      <c r="U304" s="1" t="s">
        <v>434</v>
      </c>
    </row>
    <row r="305" spans="2:21" x14ac:dyDescent="0.3">
      <c r="B305" s="5"/>
      <c r="C305" s="1" t="s">
        <v>561</v>
      </c>
      <c r="R305" s="8"/>
    </row>
    <row r="306" spans="2:21" x14ac:dyDescent="0.3">
      <c r="B306" s="5"/>
      <c r="G306" s="805" t="s">
        <v>169</v>
      </c>
      <c r="H306" s="806"/>
      <c r="L306" s="805" t="s">
        <v>170</v>
      </c>
      <c r="M306" s="807"/>
      <c r="N306" s="806"/>
      <c r="O306" s="38"/>
      <c r="R306" s="8"/>
      <c r="U306" s="1" t="s">
        <v>435</v>
      </c>
    </row>
    <row r="307" spans="2:21" ht="10.5" customHeight="1" x14ac:dyDescent="0.3">
      <c r="B307" s="5"/>
      <c r="G307" s="38"/>
      <c r="H307" s="38"/>
      <c r="L307" s="38"/>
      <c r="M307" s="38"/>
      <c r="N307" s="38"/>
      <c r="O307" s="38"/>
      <c r="R307" s="8"/>
    </row>
    <row r="308" spans="2:21" x14ac:dyDescent="0.3">
      <c r="B308" s="5"/>
      <c r="C308" s="158" t="s">
        <v>206</v>
      </c>
      <c r="D308" s="38"/>
      <c r="G308" s="392" t="s">
        <v>434</v>
      </c>
      <c r="H308" s="1" t="str">
        <f>+IF(G308="Si","Cartel de puente","")</f>
        <v>Cartel de puente</v>
      </c>
      <c r="J308" s="263">
        <v>1</v>
      </c>
      <c r="L308" s="392" t="s">
        <v>435</v>
      </c>
      <c r="N308" s="1" t="str">
        <f>+IF(L308="Si","Cartel de puente","")</f>
        <v/>
      </c>
      <c r="P308" s="263">
        <v>2</v>
      </c>
      <c r="R308" s="8"/>
    </row>
    <row r="309" spans="2:21" ht="9" customHeight="1" x14ac:dyDescent="0.3">
      <c r="B309" s="5"/>
      <c r="G309" s="393"/>
      <c r="L309" s="393"/>
      <c r="R309" s="8"/>
    </row>
    <row r="310" spans="2:21" x14ac:dyDescent="0.3">
      <c r="B310" s="5"/>
      <c r="C310" s="158" t="s">
        <v>208</v>
      </c>
      <c r="D310" s="38"/>
      <c r="G310" s="392" t="s">
        <v>435</v>
      </c>
      <c r="H310" s="274"/>
      <c r="J310" s="263">
        <v>3</v>
      </c>
      <c r="L310" s="392" t="s">
        <v>435</v>
      </c>
      <c r="N310" s="274"/>
      <c r="P310" s="263">
        <v>4</v>
      </c>
      <c r="R310" s="8"/>
    </row>
    <row r="311" spans="2:21" ht="9" customHeight="1" x14ac:dyDescent="0.3">
      <c r="B311" s="5"/>
      <c r="G311" s="393"/>
      <c r="L311" s="393"/>
      <c r="R311" s="8"/>
    </row>
    <row r="312" spans="2:21" x14ac:dyDescent="0.3">
      <c r="B312" s="5"/>
      <c r="C312" s="158" t="s">
        <v>209</v>
      </c>
      <c r="D312" s="38"/>
      <c r="G312" s="392" t="s">
        <v>435</v>
      </c>
      <c r="H312" s="275"/>
      <c r="J312" s="263">
        <v>5</v>
      </c>
      <c r="L312" s="392" t="s">
        <v>435</v>
      </c>
      <c r="N312" s="275"/>
      <c r="P312" s="263">
        <v>6</v>
      </c>
      <c r="R312" s="8"/>
    </row>
    <row r="313" spans="2:21" ht="9" customHeight="1" x14ac:dyDescent="0.3">
      <c r="B313" s="5"/>
      <c r="G313" s="393"/>
      <c r="L313" s="393"/>
      <c r="R313" s="8"/>
    </row>
    <row r="314" spans="2:21" x14ac:dyDescent="0.3">
      <c r="B314" s="5"/>
      <c r="C314" s="158" t="s">
        <v>210</v>
      </c>
      <c r="D314" s="38"/>
      <c r="G314" s="392" t="s">
        <v>435</v>
      </c>
      <c r="H314" s="276" t="str">
        <f>+IF(G314="Si",MarcasdeCalzada,"")</f>
        <v/>
      </c>
      <c r="J314" s="263">
        <v>7</v>
      </c>
      <c r="L314" s="392" t="s">
        <v>435</v>
      </c>
      <c r="N314" s="276" t="str">
        <f>+IF(L314="Si",MarcasdeCalzada,"")</f>
        <v/>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08" t="s">
        <v>290</v>
      </c>
      <c r="D318" s="509"/>
      <c r="E318" s="509"/>
      <c r="F318" s="509"/>
      <c r="G318" s="510"/>
      <c r="H318" s="31"/>
    </row>
    <row r="319" spans="2:21" x14ac:dyDescent="0.3">
      <c r="B319" s="39"/>
      <c r="C319" s="511"/>
      <c r="D319" s="512"/>
      <c r="E319" s="512"/>
      <c r="F319" s="512"/>
      <c r="G319" s="513"/>
      <c r="H319" s="26"/>
      <c r="I319" s="6"/>
      <c r="J319" s="6"/>
      <c r="K319" s="6"/>
      <c r="L319" s="6"/>
      <c r="M319" s="6"/>
      <c r="N319" s="6"/>
      <c r="O319" s="6"/>
      <c r="P319" s="6"/>
      <c r="Q319" s="6"/>
      <c r="R319" s="7"/>
    </row>
    <row r="320" spans="2:21" x14ac:dyDescent="0.3">
      <c r="B320" s="5"/>
      <c r="R320" s="8"/>
    </row>
    <row r="321" spans="2:18" x14ac:dyDescent="0.3">
      <c r="B321" s="5"/>
      <c r="C321" s="1" t="s">
        <v>562</v>
      </c>
      <c r="R321" s="8"/>
    </row>
    <row r="322" spans="2:18" x14ac:dyDescent="0.3">
      <c r="B322" s="5"/>
      <c r="R322" s="8"/>
    </row>
    <row r="323" spans="2:18" x14ac:dyDescent="0.3">
      <c r="B323" s="5"/>
      <c r="C323" s="33" t="s">
        <v>211</v>
      </c>
      <c r="D323" s="38"/>
      <c r="E323" s="394" t="s">
        <v>778</v>
      </c>
      <c r="G323" s="45" t="s">
        <v>563</v>
      </c>
      <c r="H323" s="517" t="s">
        <v>212</v>
      </c>
      <c r="I323" s="518"/>
      <c r="J323" s="519"/>
      <c r="K323" s="38"/>
      <c r="L323" s="394" t="s">
        <v>830</v>
      </c>
      <c r="N323" s="263">
        <v>1</v>
      </c>
      <c r="O323" s="1" t="s">
        <v>437</v>
      </c>
      <c r="R323" s="8"/>
    </row>
    <row r="324" spans="2:18" ht="9" customHeight="1" x14ac:dyDescent="0.3">
      <c r="B324" s="5"/>
      <c r="H324" s="395"/>
      <c r="R324" s="8"/>
    </row>
    <row r="325" spans="2:18" x14ac:dyDescent="0.3">
      <c r="B325" s="5"/>
      <c r="C325" s="33" t="s">
        <v>436</v>
      </c>
      <c r="D325" s="24"/>
      <c r="E325" s="381" t="s">
        <v>858</v>
      </c>
      <c r="F325" s="38"/>
      <c r="G325" s="263">
        <v>2</v>
      </c>
      <c r="H325" s="517" t="s">
        <v>213</v>
      </c>
      <c r="I325" s="518"/>
      <c r="J325" s="519"/>
      <c r="L325" s="32" t="s">
        <v>570</v>
      </c>
      <c r="N325" s="263">
        <v>3</v>
      </c>
      <c r="R325" s="8"/>
    </row>
    <row r="326" spans="2:18" ht="9" customHeight="1" x14ac:dyDescent="0.3">
      <c r="B326" s="5"/>
      <c r="C326" s="38"/>
      <c r="D326" s="38"/>
      <c r="H326" s="38"/>
      <c r="I326" s="38"/>
      <c r="J326" s="38"/>
      <c r="K326" s="38"/>
      <c r="R326" s="8"/>
    </row>
    <row r="327" spans="2:18" x14ac:dyDescent="0.3">
      <c r="B327" s="5"/>
      <c r="C327" s="9" t="s">
        <v>214</v>
      </c>
      <c r="D327" s="24"/>
      <c r="E327" s="32" t="s">
        <v>831</v>
      </c>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08" t="s">
        <v>291</v>
      </c>
      <c r="D331" s="509"/>
      <c r="E331" s="509"/>
      <c r="F331" s="509"/>
      <c r="G331" s="510"/>
      <c r="H331" s="31"/>
    </row>
    <row r="332" spans="2:18" x14ac:dyDescent="0.3">
      <c r="B332" s="39"/>
      <c r="C332" s="511"/>
      <c r="D332" s="512"/>
      <c r="E332" s="512"/>
      <c r="F332" s="512"/>
      <c r="G332" s="513"/>
      <c r="H332" s="26"/>
      <c r="I332" s="6"/>
      <c r="J332" s="6"/>
      <c r="K332" s="6"/>
      <c r="L332" s="6"/>
      <c r="M332" s="6"/>
      <c r="N332" s="6"/>
      <c r="O332" s="6"/>
      <c r="P332" s="6"/>
      <c r="Q332" s="6"/>
      <c r="R332" s="7"/>
    </row>
    <row r="333" spans="2:18" x14ac:dyDescent="0.3">
      <c r="B333" s="5"/>
      <c r="R333" s="8"/>
    </row>
    <row r="334" spans="2:18" x14ac:dyDescent="0.3">
      <c r="B334" s="5"/>
      <c r="C334" s="1" t="s">
        <v>564</v>
      </c>
      <c r="R334" s="8"/>
    </row>
    <row r="335" spans="2:18" x14ac:dyDescent="0.3">
      <c r="B335" s="5"/>
      <c r="R335" s="8"/>
    </row>
    <row r="336" spans="2:18" x14ac:dyDescent="0.3">
      <c r="B336" s="5"/>
      <c r="C336" s="33" t="s">
        <v>215</v>
      </c>
      <c r="D336" s="38"/>
      <c r="E336" s="526"/>
      <c r="F336" s="527"/>
      <c r="G336" s="528"/>
      <c r="H336" s="263">
        <v>1</v>
      </c>
      <c r="J336" s="532"/>
      <c r="K336" s="533"/>
      <c r="L336" s="534"/>
      <c r="N336" s="263">
        <v>2</v>
      </c>
      <c r="R336" s="8"/>
    </row>
    <row r="337" spans="2:18" x14ac:dyDescent="0.3">
      <c r="B337" s="5"/>
      <c r="J337" s="52"/>
      <c r="K337" s="52"/>
      <c r="L337" s="52"/>
      <c r="R337" s="8"/>
    </row>
    <row r="338" spans="2:18" x14ac:dyDescent="0.3">
      <c r="B338" s="5"/>
      <c r="C338" s="40" t="s">
        <v>216</v>
      </c>
      <c r="D338" s="254"/>
      <c r="E338" s="1" t="s">
        <v>572</v>
      </c>
      <c r="J338" s="300" t="s">
        <v>217</v>
      </c>
      <c r="K338" s="52"/>
      <c r="L338" s="52" t="s">
        <v>572</v>
      </c>
      <c r="O338" s="254"/>
      <c r="R338" s="8"/>
    </row>
    <row r="339" spans="2:18" ht="9" customHeight="1" x14ac:dyDescent="0.3">
      <c r="B339" s="5"/>
      <c r="J339" s="52"/>
      <c r="K339" s="52"/>
      <c r="L339" s="52"/>
      <c r="R339" s="8"/>
    </row>
    <row r="340" spans="2:18" ht="16.5" customHeight="1" x14ac:dyDescent="0.3">
      <c r="B340" s="5"/>
      <c r="C340" s="278" t="s">
        <v>218</v>
      </c>
      <c r="D340" s="277"/>
      <c r="E340" s="282"/>
      <c r="G340" s="263">
        <v>3</v>
      </c>
      <c r="J340" s="278" t="s">
        <v>219</v>
      </c>
      <c r="K340" s="278"/>
      <c r="L340" s="278"/>
      <c r="N340" s="523" t="s">
        <v>434</v>
      </c>
      <c r="O340" s="524"/>
      <c r="P340" s="525"/>
      <c r="R340" s="264">
        <v>9</v>
      </c>
    </row>
    <row r="341" spans="2:18" ht="9" customHeight="1" x14ac:dyDescent="0.3">
      <c r="B341" s="5"/>
      <c r="J341" s="52"/>
      <c r="K341" s="52"/>
      <c r="L341" s="52"/>
      <c r="N341" s="256"/>
      <c r="R341" s="8"/>
    </row>
    <row r="342" spans="2:18" x14ac:dyDescent="0.3">
      <c r="B342" s="5"/>
      <c r="C342" s="456" t="s">
        <v>220</v>
      </c>
      <c r="E342" s="283"/>
      <c r="G342" s="263">
        <v>4</v>
      </c>
      <c r="J342" s="457" t="s">
        <v>12</v>
      </c>
      <c r="K342" s="14"/>
      <c r="L342" s="289"/>
      <c r="N342" s="263">
        <v>10</v>
      </c>
      <c r="R342" s="8"/>
    </row>
    <row r="343" spans="2:18" ht="9" customHeight="1" x14ac:dyDescent="0.3">
      <c r="B343" s="5"/>
      <c r="J343" s="52"/>
      <c r="K343" s="52"/>
      <c r="L343" s="52"/>
      <c r="R343" s="8"/>
    </row>
    <row r="344" spans="2:18" x14ac:dyDescent="0.3">
      <c r="B344" s="5"/>
      <c r="C344" s="456" t="s">
        <v>565</v>
      </c>
      <c r="E344" s="280"/>
      <c r="G344" s="263">
        <v>5</v>
      </c>
      <c r="J344" s="301" t="s">
        <v>221</v>
      </c>
      <c r="K344" s="14"/>
      <c r="L344" s="291"/>
      <c r="N344" s="263">
        <v>11</v>
      </c>
      <c r="R344" s="8"/>
    </row>
    <row r="345" spans="2:18" ht="9" customHeight="1" x14ac:dyDescent="0.3">
      <c r="B345" s="5"/>
      <c r="J345" s="52"/>
      <c r="K345" s="52"/>
      <c r="L345" s="52"/>
      <c r="R345" s="8"/>
    </row>
    <row r="346" spans="2:18" x14ac:dyDescent="0.3">
      <c r="B346" s="5"/>
      <c r="C346" s="278" t="s">
        <v>222</v>
      </c>
      <c r="E346" s="32"/>
      <c r="G346" s="263">
        <v>6</v>
      </c>
      <c r="J346" s="457" t="s">
        <v>61</v>
      </c>
      <c r="K346" s="52"/>
      <c r="L346" s="265"/>
      <c r="N346" s="263">
        <v>12</v>
      </c>
      <c r="R346" s="8"/>
    </row>
    <row r="347" spans="2:18" ht="9" customHeight="1" x14ac:dyDescent="0.3">
      <c r="B347" s="5"/>
      <c r="R347" s="8"/>
    </row>
    <row r="348" spans="2:18" x14ac:dyDescent="0.3">
      <c r="B348" s="5"/>
      <c r="C348" s="278" t="s">
        <v>223</v>
      </c>
      <c r="E348" s="32"/>
      <c r="G348" s="263">
        <v>7</v>
      </c>
      <c r="R348" s="8"/>
    </row>
    <row r="349" spans="2:18" ht="9" customHeight="1" x14ac:dyDescent="0.3">
      <c r="B349" s="5"/>
      <c r="G349" s="263"/>
      <c r="H349" s="38"/>
      <c r="I349" s="38"/>
      <c r="J349" s="38"/>
      <c r="K349" s="38"/>
      <c r="N349" s="38"/>
      <c r="R349" s="8"/>
    </row>
    <row r="350" spans="2:18" x14ac:dyDescent="0.3">
      <c r="B350" s="5"/>
      <c r="C350" s="278" t="s">
        <v>224</v>
      </c>
      <c r="D350" s="24"/>
      <c r="E350" s="32"/>
      <c r="F350" s="38"/>
      <c r="G350" s="263">
        <v>8</v>
      </c>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r="354" spans="2:18" ht="16.5" customHeight="1" x14ac:dyDescent="0.3">
      <c r="C354" s="508" t="s">
        <v>429</v>
      </c>
      <c r="D354" s="509"/>
      <c r="E354" s="509"/>
      <c r="F354" s="509"/>
      <c r="G354" s="510"/>
      <c r="H354" s="31"/>
    </row>
    <row r="355" spans="2:18" x14ac:dyDescent="0.3">
      <c r="B355" s="39"/>
      <c r="C355" s="511"/>
      <c r="D355" s="512"/>
      <c r="E355" s="512"/>
      <c r="F355" s="512"/>
      <c r="G355" s="513"/>
      <c r="H355" s="26"/>
      <c r="I355" s="6"/>
      <c r="J355" s="6"/>
      <c r="K355" s="6"/>
      <c r="L355" s="6"/>
      <c r="M355" s="6"/>
      <c r="N355" s="6"/>
      <c r="O355" s="6"/>
      <c r="P355" s="6"/>
      <c r="Q355" s="6"/>
      <c r="R355" s="7"/>
    </row>
    <row r="356" spans="2:18" x14ac:dyDescent="0.3">
      <c r="B356" s="5"/>
      <c r="R356" s="8"/>
    </row>
    <row r="357" spans="2:18" x14ac:dyDescent="0.3">
      <c r="B357" s="5"/>
      <c r="C357" s="1" t="s">
        <v>566</v>
      </c>
      <c r="R357" s="8"/>
    </row>
    <row r="358" spans="2:18" x14ac:dyDescent="0.3">
      <c r="B358" s="5"/>
      <c r="H358" s="529" t="s">
        <v>225</v>
      </c>
      <c r="I358" s="530"/>
      <c r="J358" s="531"/>
      <c r="K358" s="38"/>
      <c r="L358" s="32" t="s">
        <v>204</v>
      </c>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r="360" spans="2:18" ht="17.25" thickBot="1" x14ac:dyDescent="0.35"/>
    <row r="361" spans="2:18" hidden="1" outlineLevel="2" x14ac:dyDescent="0.3">
      <c r="C361" s="33" t="s">
        <v>206</v>
      </c>
      <c r="D361" s="38"/>
      <c r="G361" s="51" t="s">
        <v>207</v>
      </c>
      <c r="H361" s="19"/>
    </row>
    <row r="362" spans="2:18" hidden="1" outlineLevel="2" x14ac:dyDescent="0.3">
      <c r="G362" s="19"/>
      <c r="H362" s="19"/>
    </row>
    <row r="363" spans="2:18" hidden="1" outlineLevel="2" x14ac:dyDescent="0.3">
      <c r="C363" s="33" t="s">
        <v>208</v>
      </c>
      <c r="D363" s="38"/>
      <c r="F363" s="52"/>
      <c r="G363" s="51" t="s">
        <v>226</v>
      </c>
      <c r="H363" s="19"/>
    </row>
    <row r="364" spans="2:18" hidden="1" outlineLevel="2" x14ac:dyDescent="0.3">
      <c r="F364" s="52"/>
      <c r="G364" s="51" t="s">
        <v>227</v>
      </c>
      <c r="H364" s="19"/>
      <c r="N364" s="33" t="s">
        <v>219</v>
      </c>
    </row>
    <row r="365" spans="2:18" hidden="1" outlineLevel="2" x14ac:dyDescent="0.3">
      <c r="F365" s="52"/>
      <c r="G365" s="51" t="s">
        <v>228</v>
      </c>
      <c r="H365" s="19"/>
      <c r="N365" s="1" t="s">
        <v>434</v>
      </c>
    </row>
    <row r="366" spans="2:18" hidden="1" outlineLevel="2" x14ac:dyDescent="0.3">
      <c r="G366" s="51"/>
      <c r="H366" s="19"/>
      <c r="N366" s="1" t="s">
        <v>435</v>
      </c>
    </row>
    <row r="367" spans="2:18" hidden="1" outlineLevel="2" x14ac:dyDescent="0.3">
      <c r="G367" s="19"/>
      <c r="H367" s="19"/>
      <c r="N367" s="1" t="s">
        <v>514</v>
      </c>
    </row>
    <row r="368" spans="2:18" hidden="1" outlineLevel="2" x14ac:dyDescent="0.3">
      <c r="C368" s="33" t="s">
        <v>209</v>
      </c>
      <c r="D368" s="38"/>
      <c r="G368" s="51" t="s">
        <v>229</v>
      </c>
      <c r="H368" s="19"/>
    </row>
    <row r="369" spans="3:17" hidden="1" outlineLevel="2" x14ac:dyDescent="0.3">
      <c r="G369" s="51" t="s">
        <v>230</v>
      </c>
      <c r="H369" s="19"/>
    </row>
    <row r="370" spans="3:17" hidden="1" outlineLevel="2" x14ac:dyDescent="0.3">
      <c r="G370" s="51" t="s">
        <v>231</v>
      </c>
      <c r="H370" s="19"/>
    </row>
    <row r="371" spans="3:17" hidden="1" outlineLevel="2" x14ac:dyDescent="0.3">
      <c r="G371" s="51"/>
      <c r="H371" s="19"/>
    </row>
    <row r="372" spans="3:17" hidden="1" outlineLevel="2" x14ac:dyDescent="0.3">
      <c r="G372" s="19"/>
      <c r="H372" s="19"/>
    </row>
    <row r="373" spans="3:17" hidden="1" outlineLevel="2" x14ac:dyDescent="0.3">
      <c r="C373" s="33" t="s">
        <v>210</v>
      </c>
      <c r="D373" s="38"/>
      <c r="G373" s="51" t="s">
        <v>232</v>
      </c>
      <c r="H373" s="19"/>
    </row>
    <row r="374" spans="3:17" hidden="1" outlineLevel="2" x14ac:dyDescent="0.3"/>
    <row r="375" spans="3:17" hidden="1" outlineLevel="2" x14ac:dyDescent="0.3">
      <c r="G375" s="517" t="s">
        <v>233</v>
      </c>
      <c r="H375" s="519"/>
      <c r="J375" s="517" t="s">
        <v>234</v>
      </c>
      <c r="K375" s="518"/>
      <c r="L375" s="519"/>
      <c r="N375" s="517" t="s">
        <v>235</v>
      </c>
      <c r="O375" s="518"/>
      <c r="P375" s="519"/>
      <c r="Q375" s="38"/>
    </row>
    <row r="376" spans="3:17" hidden="1" outlineLevel="2" x14ac:dyDescent="0.3">
      <c r="G376" s="51" t="s">
        <v>236</v>
      </c>
      <c r="H376" s="19"/>
      <c r="I376" s="19"/>
      <c r="J376" s="51" t="s">
        <v>176</v>
      </c>
      <c r="K376" s="51"/>
      <c r="L376" s="19"/>
      <c r="M376" s="19"/>
      <c r="N376" s="51" t="s">
        <v>237</v>
      </c>
      <c r="O376" s="53"/>
    </row>
    <row r="377" spans="3:17" hidden="1" outlineLevel="2" x14ac:dyDescent="0.3">
      <c r="G377" s="51" t="s">
        <v>238</v>
      </c>
      <c r="H377" s="19"/>
      <c r="I377" s="19"/>
      <c r="J377" s="51" t="s">
        <v>204</v>
      </c>
      <c r="K377" s="51"/>
      <c r="L377" s="19"/>
      <c r="M377" s="19"/>
      <c r="N377" s="51" t="s">
        <v>239</v>
      </c>
      <c r="O377" s="53"/>
    </row>
    <row r="378" spans="3:17" hidden="1" outlineLevel="2" x14ac:dyDescent="0.3">
      <c r="G378" s="19"/>
      <c r="H378" s="19"/>
      <c r="I378" s="19"/>
      <c r="J378" s="51" t="s">
        <v>205</v>
      </c>
      <c r="K378" s="51"/>
      <c r="L378" s="19"/>
      <c r="M378" s="19"/>
      <c r="N378" s="51" t="s">
        <v>240</v>
      </c>
      <c r="O378" s="53"/>
    </row>
    <row r="379" spans="3:17" hidden="1" outlineLevel="2" x14ac:dyDescent="0.3">
      <c r="G379" s="19"/>
      <c r="H379" s="19"/>
      <c r="I379" s="19"/>
      <c r="J379" s="51" t="s">
        <v>438</v>
      </c>
      <c r="K379" s="51"/>
      <c r="L379" s="19"/>
      <c r="M379" s="19"/>
      <c r="N379" s="51" t="s">
        <v>241</v>
      </c>
      <c r="O379" s="53"/>
    </row>
    <row r="380" spans="3:17" hidden="1" outlineLevel="2" x14ac:dyDescent="0.3">
      <c r="G380" s="19"/>
      <c r="H380" s="19"/>
      <c r="I380" s="19"/>
      <c r="J380" s="19"/>
      <c r="K380" s="19"/>
      <c r="L380" s="19"/>
      <c r="M380" s="19"/>
      <c r="N380" s="51" t="s">
        <v>242</v>
      </c>
      <c r="O380" s="53"/>
    </row>
    <row r="381" spans="3:17" hidden="1" outlineLevel="2" x14ac:dyDescent="0.3">
      <c r="G381" s="19"/>
      <c r="H381" s="19"/>
      <c r="I381" s="19"/>
      <c r="J381" s="19"/>
      <c r="K381" s="19"/>
      <c r="L381" s="19"/>
      <c r="M381" s="19"/>
      <c r="N381" s="51" t="s">
        <v>90</v>
      </c>
      <c r="O381" s="53"/>
    </row>
    <row r="382" spans="3:17" ht="17.25" hidden="1" outlineLevel="2" thickBot="1" x14ac:dyDescent="0.35">
      <c r="G382" s="19"/>
      <c r="H382" s="19"/>
      <c r="I382" s="19"/>
      <c r="J382" s="19"/>
      <c r="K382" s="19"/>
      <c r="L382" s="19"/>
      <c r="M382" s="19"/>
      <c r="N382" s="51"/>
      <c r="O382" s="53"/>
    </row>
    <row r="383" spans="3:17" ht="36.75" customHeight="1" collapsed="1" thickTop="1" thickBot="1" x14ac:dyDescent="0.35">
      <c r="C383" s="56" t="s">
        <v>283</v>
      </c>
      <c r="D383" s="57"/>
      <c r="E383" s="57"/>
      <c r="F383" s="57"/>
      <c r="G383" s="58"/>
      <c r="H383" s="59"/>
      <c r="I383" s="19"/>
      <c r="J383" s="19"/>
      <c r="K383" s="19"/>
      <c r="L383" s="19"/>
      <c r="M383" s="19"/>
      <c r="N383" s="51"/>
      <c r="O383" s="53"/>
    </row>
    <row r="384" spans="3:17" ht="17.25" thickTop="1" x14ac:dyDescent="0.3"/>
    <row r="385" spans="2:18" ht="16.5" customHeight="1" x14ac:dyDescent="0.3">
      <c r="C385" s="508" t="s">
        <v>284</v>
      </c>
      <c r="D385" s="509"/>
      <c r="E385" s="509"/>
      <c r="F385" s="509"/>
      <c r="G385" s="510"/>
    </row>
    <row r="386" spans="2:18" x14ac:dyDescent="0.3">
      <c r="B386" s="13"/>
      <c r="C386" s="511"/>
      <c r="D386" s="512"/>
      <c r="E386" s="512"/>
      <c r="F386" s="512"/>
      <c r="G386" s="513"/>
      <c r="H386" s="6"/>
      <c r="I386" s="6"/>
      <c r="J386" s="6"/>
      <c r="K386" s="6"/>
      <c r="L386" s="6"/>
      <c r="M386" s="6"/>
      <c r="N386" s="6"/>
      <c r="O386" s="6"/>
      <c r="P386" s="6"/>
      <c r="Q386" s="6"/>
      <c r="R386" s="7"/>
    </row>
    <row r="387" spans="2:18" x14ac:dyDescent="0.3">
      <c r="B387" s="5"/>
      <c r="R387" s="8"/>
    </row>
    <row r="388" spans="2:18" x14ac:dyDescent="0.3">
      <c r="B388" s="5"/>
      <c r="C388" s="1" t="s">
        <v>536</v>
      </c>
      <c r="R388" s="8"/>
    </row>
    <row r="389" spans="2:18" x14ac:dyDescent="0.3">
      <c r="B389" s="5"/>
      <c r="E389" s="9" t="s">
        <v>243</v>
      </c>
      <c r="G389" s="9" t="s">
        <v>244</v>
      </c>
      <c r="J389" s="33" t="s">
        <v>136</v>
      </c>
      <c r="K389" s="3"/>
      <c r="L389" s="33" t="s">
        <v>137</v>
      </c>
      <c r="N389" s="33" t="s">
        <v>138</v>
      </c>
      <c r="Q389" s="38"/>
      <c r="R389" s="8"/>
    </row>
    <row r="390" spans="2:18" ht="9.75" customHeight="1" x14ac:dyDescent="0.3">
      <c r="B390" s="5"/>
      <c r="E390" s="24"/>
      <c r="F390" s="24"/>
      <c r="G390" s="24"/>
      <c r="I390" s="24"/>
      <c r="J390" s="38"/>
      <c r="K390" s="3"/>
      <c r="L390" s="38"/>
      <c r="N390" s="38"/>
      <c r="Q390" s="38"/>
      <c r="R390" s="8"/>
    </row>
    <row r="391" spans="2:18" ht="16.5" customHeight="1" x14ac:dyDescent="0.3">
      <c r="B391" s="5"/>
      <c r="E391" s="279">
        <v>1</v>
      </c>
      <c r="F391" s="24"/>
      <c r="G391" s="279">
        <v>2</v>
      </c>
      <c r="I391" s="24"/>
      <c r="J391" s="279">
        <v>3</v>
      </c>
      <c r="K391" s="3"/>
      <c r="L391" s="279">
        <v>4</v>
      </c>
      <c r="N391" s="279">
        <v>5</v>
      </c>
      <c r="Q391" s="38"/>
      <c r="R391" s="8"/>
    </row>
    <row r="392" spans="2:18" ht="9.75" customHeight="1" x14ac:dyDescent="0.3">
      <c r="B392" s="5"/>
      <c r="E392" s="24"/>
      <c r="F392" s="24"/>
      <c r="G392" s="24"/>
      <c r="I392" s="24"/>
      <c r="J392" s="38"/>
      <c r="K392" s="3"/>
      <c r="L392" s="38"/>
      <c r="N392" s="38"/>
      <c r="Q392" s="38"/>
      <c r="R392" s="8"/>
    </row>
    <row r="393" spans="2:18" x14ac:dyDescent="0.3">
      <c r="B393" s="5"/>
      <c r="C393" s="158" t="s">
        <v>66</v>
      </c>
      <c r="D393" s="38"/>
      <c r="E393" s="32" t="s">
        <v>239</v>
      </c>
      <c r="G393" s="32" t="s">
        <v>239</v>
      </c>
      <c r="J393" s="32"/>
      <c r="L393" s="32"/>
      <c r="N393" s="32"/>
      <c r="R393" s="8"/>
    </row>
    <row r="394" spans="2:18" x14ac:dyDescent="0.3">
      <c r="B394" s="5"/>
      <c r="R394" s="8"/>
    </row>
    <row r="395" spans="2:18" x14ac:dyDescent="0.3">
      <c r="B395" s="5"/>
      <c r="C395" s="158" t="s">
        <v>245</v>
      </c>
      <c r="D395" s="38"/>
      <c r="R395" s="8"/>
    </row>
    <row r="396" spans="2:18" x14ac:dyDescent="0.3">
      <c r="B396" s="10"/>
      <c r="C396" s="11"/>
      <c r="D396" s="11"/>
      <c r="E396" s="11"/>
      <c r="F396" s="11"/>
      <c r="G396" s="11"/>
      <c r="H396" s="11"/>
      <c r="I396" s="11"/>
      <c r="J396" s="11"/>
      <c r="K396" s="11"/>
      <c r="L396" s="11"/>
      <c r="M396" s="11"/>
      <c r="N396" s="11"/>
      <c r="O396" s="11"/>
      <c r="P396" s="11"/>
      <c r="Q396" s="11"/>
      <c r="R396" s="12"/>
    </row>
    <row r="399" spans="2:18" ht="16.5" customHeight="1" x14ac:dyDescent="0.3">
      <c r="C399" s="508" t="s">
        <v>285</v>
      </c>
      <c r="D399" s="509"/>
      <c r="E399" s="509"/>
      <c r="F399" s="509"/>
      <c r="G399" s="510"/>
    </row>
    <row r="400" spans="2:18" x14ac:dyDescent="0.3">
      <c r="B400" s="13"/>
      <c r="C400" s="511"/>
      <c r="D400" s="512"/>
      <c r="E400" s="512"/>
      <c r="F400" s="512"/>
      <c r="G400" s="513"/>
      <c r="H400" s="6"/>
      <c r="I400" s="6"/>
      <c r="J400" s="6"/>
      <c r="K400" s="6"/>
      <c r="L400" s="6"/>
      <c r="M400" s="6"/>
      <c r="N400" s="6"/>
      <c r="O400" s="6"/>
      <c r="P400" s="6"/>
      <c r="Q400" s="6"/>
      <c r="R400" s="7"/>
    </row>
    <row r="401" spans="2:18" x14ac:dyDescent="0.3">
      <c r="B401" s="5"/>
      <c r="R401" s="8"/>
    </row>
    <row r="402" spans="2:18" x14ac:dyDescent="0.3">
      <c r="B402" s="5"/>
      <c r="C402" s="1" t="s">
        <v>541</v>
      </c>
      <c r="R402" s="8"/>
    </row>
    <row r="403" spans="2:18" x14ac:dyDescent="0.3">
      <c r="B403" s="5"/>
      <c r="E403" s="52"/>
      <c r="R403" s="8"/>
    </row>
    <row r="404" spans="2:18" x14ac:dyDescent="0.3">
      <c r="B404" s="5"/>
      <c r="C404" s="458" t="s">
        <v>246</v>
      </c>
      <c r="D404" s="38"/>
      <c r="E404" s="432">
        <v>1840.13</v>
      </c>
      <c r="G404" s="263">
        <v>1</v>
      </c>
      <c r="J404" s="514" t="s">
        <v>247</v>
      </c>
      <c r="K404" s="515"/>
      <c r="L404" s="516"/>
      <c r="N404" s="284" t="s">
        <v>835</v>
      </c>
      <c r="O404" s="150"/>
      <c r="P404" s="120"/>
      <c r="R404" s="264">
        <v>2</v>
      </c>
    </row>
    <row r="405" spans="2:18" x14ac:dyDescent="0.3">
      <c r="B405" s="5"/>
      <c r="E405" s="433"/>
      <c r="G405" s="52"/>
      <c r="N405" s="52"/>
      <c r="R405" s="8"/>
    </row>
    <row r="406" spans="2:18" x14ac:dyDescent="0.3">
      <c r="B406" s="5"/>
      <c r="C406" s="458" t="s">
        <v>248</v>
      </c>
      <c r="D406" s="38"/>
      <c r="E406" s="432">
        <v>1837.63</v>
      </c>
      <c r="F406" s="1" t="str">
        <f>+IF(E406&gt;0,"m"," ")</f>
        <v>m</v>
      </c>
      <c r="G406" s="263">
        <v>3</v>
      </c>
      <c r="J406" s="514" t="s">
        <v>249</v>
      </c>
      <c r="K406" s="515"/>
      <c r="L406" s="516"/>
      <c r="N406" s="265" t="s">
        <v>836</v>
      </c>
      <c r="P406" s="263">
        <v>4</v>
      </c>
      <c r="R406" s="8"/>
    </row>
    <row r="407" spans="2:18" x14ac:dyDescent="0.3">
      <c r="B407" s="5"/>
      <c r="E407" s="433"/>
      <c r="G407" s="52"/>
      <c r="N407" s="52"/>
      <c r="R407" s="8"/>
    </row>
    <row r="408" spans="2:18" x14ac:dyDescent="0.3">
      <c r="B408" s="5"/>
      <c r="C408" s="458" t="s">
        <v>250</v>
      </c>
      <c r="D408" s="38"/>
      <c r="E408" s="432">
        <v>1840.69</v>
      </c>
      <c r="G408" s="263">
        <v>5</v>
      </c>
      <c r="J408" s="514" t="s">
        <v>251</v>
      </c>
      <c r="K408" s="515"/>
      <c r="L408" s="516"/>
      <c r="N408" s="302" t="s">
        <v>868</v>
      </c>
      <c r="P408" s="263">
        <v>6</v>
      </c>
      <c r="R408" s="8"/>
    </row>
    <row r="409" spans="2:18" x14ac:dyDescent="0.3">
      <c r="B409" s="5"/>
      <c r="E409" s="290"/>
      <c r="N409" s="52"/>
      <c r="R409" s="8"/>
    </row>
    <row r="410" spans="2:18" x14ac:dyDescent="0.3">
      <c r="B410" s="5"/>
      <c r="C410" s="1" t="s">
        <v>567</v>
      </c>
      <c r="E410" s="290"/>
      <c r="N410" s="52"/>
      <c r="R410" s="8"/>
    </row>
    <row r="411" spans="2:18" x14ac:dyDescent="0.3">
      <c r="B411" s="5"/>
      <c r="E411" s="290"/>
      <c r="N411" s="52"/>
      <c r="R411" s="8"/>
    </row>
    <row r="412" spans="2:18" x14ac:dyDescent="0.3">
      <c r="B412" s="5"/>
      <c r="C412" s="460" t="s">
        <v>252</v>
      </c>
      <c r="D412" s="259"/>
      <c r="E412" s="432">
        <f>+E44</f>
        <v>5.63</v>
      </c>
      <c r="G412" s="263">
        <v>7</v>
      </c>
      <c r="J412" s="514" t="s">
        <v>288</v>
      </c>
      <c r="K412" s="515"/>
      <c r="L412" s="516"/>
      <c r="N412" s="303">
        <f>+N32</f>
        <v>46308</v>
      </c>
      <c r="P412" s="263">
        <v>8</v>
      </c>
      <c r="R412" s="8"/>
    </row>
    <row r="413" spans="2:18" x14ac:dyDescent="0.3">
      <c r="B413" s="5"/>
      <c r="E413" s="433"/>
      <c r="N413" s="52"/>
      <c r="R413" s="8"/>
    </row>
    <row r="414" spans="2:18" x14ac:dyDescent="0.3">
      <c r="B414" s="5"/>
      <c r="C414" s="459" t="s">
        <v>253</v>
      </c>
      <c r="D414" s="121"/>
      <c r="E414" s="432"/>
      <c r="F414" s="1" t="str">
        <f>+IF(E414&gt;0,"m"," ")</f>
        <v xml:space="preserve"> </v>
      </c>
      <c r="G414" s="263">
        <v>9</v>
      </c>
      <c r="N414" s="52"/>
      <c r="R414" s="8"/>
    </row>
    <row r="415" spans="2:18" x14ac:dyDescent="0.3">
      <c r="B415" s="5"/>
      <c r="C415" s="121"/>
      <c r="D415" s="121"/>
      <c r="E415" s="433"/>
      <c r="J415" s="38"/>
      <c r="K415" s="38"/>
      <c r="L415" s="38"/>
      <c r="R415" s="8"/>
    </row>
    <row r="416" spans="2:18" x14ac:dyDescent="0.3">
      <c r="B416" s="5"/>
      <c r="C416" s="459" t="s">
        <v>254</v>
      </c>
      <c r="D416" s="121"/>
      <c r="E416" s="432">
        <v>1.5</v>
      </c>
      <c r="F416" s="1" t="str">
        <f>+IF(E416&gt;0,"m"," ")</f>
        <v>m</v>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r="420" spans="2:18" ht="16.5" customHeight="1" x14ac:dyDescent="0.3">
      <c r="C420" s="508" t="s">
        <v>286</v>
      </c>
      <c r="D420" s="509"/>
      <c r="E420" s="509"/>
      <c r="F420" s="509"/>
      <c r="G420" s="510"/>
    </row>
    <row r="421" spans="2:18" x14ac:dyDescent="0.3">
      <c r="B421" s="13"/>
      <c r="C421" s="511"/>
      <c r="D421" s="512"/>
      <c r="E421" s="512"/>
      <c r="F421" s="512"/>
      <c r="G421" s="513"/>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542</v>
      </c>
      <c r="D423" s="271"/>
      <c r="E423" s="271"/>
      <c r="F423" s="271"/>
      <c r="G423" s="271"/>
      <c r="R423" s="8"/>
    </row>
    <row r="424" spans="2:18" x14ac:dyDescent="0.3">
      <c r="B424" s="5"/>
      <c r="R424" s="8"/>
    </row>
    <row r="425" spans="2:18" x14ac:dyDescent="0.3">
      <c r="B425" s="5"/>
      <c r="C425" s="158" t="s">
        <v>255</v>
      </c>
      <c r="D425" s="38"/>
      <c r="E425" s="32" t="s">
        <v>434</v>
      </c>
      <c r="G425" s="263">
        <v>1</v>
      </c>
      <c r="H425" s="520" t="s">
        <v>256</v>
      </c>
      <c r="I425" s="521"/>
      <c r="J425" s="522"/>
      <c r="K425" s="38"/>
      <c r="L425" s="280"/>
      <c r="N425" s="263">
        <v>2</v>
      </c>
      <c r="R425" s="8"/>
    </row>
    <row r="426" spans="2:18" x14ac:dyDescent="0.3">
      <c r="B426" s="5"/>
      <c r="G426" s="52"/>
      <c r="R426" s="8"/>
    </row>
    <row r="427" spans="2:18" x14ac:dyDescent="0.3">
      <c r="B427" s="5"/>
      <c r="C427" s="158" t="s">
        <v>257</v>
      </c>
      <c r="D427" s="38"/>
      <c r="E427" s="32" t="s">
        <v>434</v>
      </c>
      <c r="G427" s="263">
        <v>3</v>
      </c>
      <c r="H427" s="520" t="s">
        <v>258</v>
      </c>
      <c r="I427" s="521"/>
      <c r="J427" s="522"/>
      <c r="K427" s="38"/>
      <c r="L427" s="280"/>
      <c r="N427" s="263">
        <v>4</v>
      </c>
      <c r="R427" s="8"/>
    </row>
    <row r="428" spans="2:18" x14ac:dyDescent="0.3">
      <c r="B428" s="5"/>
      <c r="G428" s="52"/>
      <c r="R428" s="8"/>
    </row>
    <row r="429" spans="2:18" x14ac:dyDescent="0.3">
      <c r="B429" s="5"/>
      <c r="C429" s="158" t="s">
        <v>259</v>
      </c>
      <c r="D429" s="38"/>
      <c r="E429" s="32" t="s">
        <v>435</v>
      </c>
      <c r="G429" s="263">
        <v>5</v>
      </c>
      <c r="H429" s="520" t="s">
        <v>260</v>
      </c>
      <c r="I429" s="521"/>
      <c r="J429" s="522"/>
      <c r="K429" s="38"/>
      <c r="L429" s="280"/>
      <c r="N429" s="263">
        <v>6</v>
      </c>
      <c r="R429" s="8"/>
    </row>
    <row r="430" spans="2:18" x14ac:dyDescent="0.3">
      <c r="B430" s="5"/>
      <c r="R430" s="8"/>
    </row>
    <row r="431" spans="2:18" x14ac:dyDescent="0.3">
      <c r="B431" s="5"/>
      <c r="C431" s="158" t="s">
        <v>261</v>
      </c>
      <c r="D431" s="38"/>
      <c r="E431" s="32" t="s">
        <v>435</v>
      </c>
      <c r="G431" s="263">
        <v>7</v>
      </c>
      <c r="H431" s="520" t="s">
        <v>262</v>
      </c>
      <c r="I431" s="521"/>
      <c r="J431" s="522"/>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r="433" spans="2:18" hidden="1" outlineLevel="1" x14ac:dyDescent="0.3"/>
    <row r="434" spans="2:18" hidden="1" outlineLevel="1" x14ac:dyDescent="0.3">
      <c r="H434" s="517" t="s">
        <v>263</v>
      </c>
      <c r="I434" s="518"/>
      <c r="J434" s="518"/>
      <c r="K434" s="519"/>
    </row>
    <row r="435" spans="2:18" hidden="1" outlineLevel="1" x14ac:dyDescent="0.3">
      <c r="C435" s="1" t="s">
        <v>434</v>
      </c>
      <c r="H435" s="51" t="s">
        <v>237</v>
      </c>
    </row>
    <row r="436" spans="2:18" hidden="1" outlineLevel="1" x14ac:dyDescent="0.3">
      <c r="C436" s="1" t="s">
        <v>435</v>
      </c>
      <c r="H436" s="51" t="s">
        <v>239</v>
      </c>
    </row>
    <row r="437" spans="2:18" hidden="1" outlineLevel="1" x14ac:dyDescent="0.3">
      <c r="H437" s="51" t="s">
        <v>240</v>
      </c>
    </row>
    <row r="438" spans="2:18" hidden="1" outlineLevel="1" x14ac:dyDescent="0.3">
      <c r="H438" s="51" t="s">
        <v>241</v>
      </c>
    </row>
    <row r="439" spans="2:18" hidden="1" outlineLevel="1" x14ac:dyDescent="0.3">
      <c r="H439" s="51" t="s">
        <v>242</v>
      </c>
    </row>
    <row r="440" spans="2:18" hidden="1" outlineLevel="1" x14ac:dyDescent="0.3">
      <c r="H440" s="51" t="s">
        <v>439</v>
      </c>
    </row>
    <row r="441" spans="2:18" hidden="1" outlineLevel="1" x14ac:dyDescent="0.3">
      <c r="H441" s="51" t="s">
        <v>90</v>
      </c>
    </row>
    <row r="442" spans="2:18" hidden="1" outlineLevel="1" x14ac:dyDescent="0.3"/>
    <row r="443" spans="2:18" ht="16.5" hidden="1" customHeight="1" collapsed="1" x14ac:dyDescent="0.3">
      <c r="C443" s="508" t="s">
        <v>287</v>
      </c>
      <c r="D443" s="509"/>
      <c r="E443" s="509"/>
      <c r="F443" s="509"/>
      <c r="G443" s="510"/>
    </row>
    <row r="444" spans="2:18" hidden="1" x14ac:dyDescent="0.3">
      <c r="B444" s="13"/>
      <c r="C444" s="511"/>
      <c r="D444" s="512"/>
      <c r="E444" s="512"/>
      <c r="F444" s="512"/>
      <c r="G444" s="513"/>
      <c r="H444" s="6"/>
      <c r="I444" s="6"/>
      <c r="J444" s="6"/>
      <c r="K444" s="6"/>
      <c r="L444" s="6"/>
      <c r="M444" s="6"/>
      <c r="N444" s="6"/>
      <c r="O444" s="6"/>
      <c r="P444" s="6"/>
      <c r="Q444" s="6"/>
      <c r="R444" s="7"/>
    </row>
    <row r="445" spans="2:18" hidden="1" x14ac:dyDescent="0.3">
      <c r="B445" s="5"/>
      <c r="R445" s="8"/>
    </row>
    <row r="446" spans="2:18" hidden="1" x14ac:dyDescent="0.3">
      <c r="B446" s="5"/>
      <c r="C446" s="1" t="s">
        <v>546</v>
      </c>
      <c r="R446" s="8"/>
    </row>
    <row r="447" spans="2:18" hidden="1" x14ac:dyDescent="0.3">
      <c r="B447" s="5"/>
      <c r="R447" s="8"/>
    </row>
    <row r="448" spans="2:18" hidden="1" x14ac:dyDescent="0.3">
      <c r="B448" s="5"/>
      <c r="C448" s="119" t="s">
        <v>264</v>
      </c>
      <c r="D448" s="260"/>
      <c r="E448" s="151">
        <v>15</v>
      </c>
      <c r="G448" s="263">
        <v>1</v>
      </c>
      <c r="R448" s="8"/>
    </row>
    <row r="449" spans="2:24" hidden="1" x14ac:dyDescent="0.3">
      <c r="B449" s="5"/>
      <c r="R449" s="8"/>
    </row>
    <row r="450" spans="2:24" hidden="1" x14ac:dyDescent="0.3">
      <c r="B450" s="5"/>
      <c r="C450" s="119" t="s">
        <v>479</v>
      </c>
      <c r="D450" s="260"/>
      <c r="E450" s="152"/>
      <c r="F450" s="150"/>
      <c r="G450" s="150"/>
      <c r="H450" s="150"/>
      <c r="I450" s="150"/>
      <c r="J450" s="150"/>
      <c r="K450" s="150"/>
      <c r="L450" s="120"/>
      <c r="N450" s="263">
        <v>2</v>
      </c>
      <c r="R450" s="8"/>
    </row>
    <row r="451" spans="2:24" hidden="1" x14ac:dyDescent="0.3">
      <c r="B451" s="5"/>
      <c r="R451" s="8"/>
    </row>
    <row r="452" spans="2:24" ht="30.75" hidden="1" customHeight="1" x14ac:dyDescent="0.3">
      <c r="B452" s="5"/>
      <c r="R452" s="8"/>
    </row>
    <row r="453" spans="2:24" ht="48" hidden="1" customHeight="1" x14ac:dyDescent="0.3">
      <c r="B453" s="5"/>
      <c r="R453" s="8"/>
    </row>
    <row r="454" spans="2:24" ht="48" hidden="1" customHeight="1" x14ac:dyDescent="0.3">
      <c r="B454" s="5"/>
      <c r="R454" s="8"/>
    </row>
    <row r="455" spans="2:24" ht="48" hidden="1" customHeight="1" x14ac:dyDescent="0.3">
      <c r="B455" s="5"/>
      <c r="R455" s="8"/>
      <c r="V455" s="1" t="s">
        <v>440</v>
      </c>
      <c r="W455" s="1" t="s">
        <v>441</v>
      </c>
      <c r="X455" s="1" t="s">
        <v>442</v>
      </c>
    </row>
    <row r="456" spans="2:24" ht="48" hidden="1" customHeight="1" x14ac:dyDescent="0.3">
      <c r="B456" s="5"/>
      <c r="R456" s="8"/>
      <c r="U456" s="1">
        <v>0</v>
      </c>
      <c r="V456" s="1">
        <v>2.484</v>
      </c>
      <c r="W456" s="1">
        <f>+(V456+X456)/2</f>
        <v>2.4139999999999997</v>
      </c>
      <c r="X456" s="1">
        <v>2.3439999999999999</v>
      </c>
    </row>
    <row r="457" spans="2:24" ht="48" hidden="1" customHeight="1" x14ac:dyDescent="0.3">
      <c r="B457" s="5"/>
      <c r="R457" s="8"/>
      <c r="U457" s="1">
        <v>2.88</v>
      </c>
      <c r="V457" s="1">
        <v>2.2749999999999999</v>
      </c>
      <c r="W457" s="1">
        <f>+(V457+X457)/2</f>
        <v>2.3620000000000001</v>
      </c>
      <c r="X457" s="1">
        <v>2.4489999999999998</v>
      </c>
    </row>
    <row r="458" spans="2:24" ht="30.75" hidden="1" customHeight="1" x14ac:dyDescent="0.3">
      <c r="B458" s="5"/>
      <c r="R458" s="8"/>
      <c r="U458" s="1">
        <v>5.75</v>
      </c>
      <c r="V458" s="1">
        <v>1.6359999999999999</v>
      </c>
      <c r="W458" s="1">
        <f>+(V458+X458)/2</f>
        <v>1.9255</v>
      </c>
      <c r="X458" s="1">
        <v>2.2149999999999999</v>
      </c>
    </row>
    <row r="459" spans="2:24" hidden="1" x14ac:dyDescent="0.3">
      <c r="B459" s="5"/>
      <c r="R459" s="8"/>
    </row>
    <row r="460" spans="2:24" hidden="1" x14ac:dyDescent="0.3">
      <c r="B460" s="5"/>
      <c r="C460" s="17" t="s">
        <v>265</v>
      </c>
      <c r="D460" s="46"/>
      <c r="E460" s="18"/>
      <c r="G460" s="33" t="s">
        <v>790</v>
      </c>
      <c r="I460" s="24"/>
      <c r="J460" s="33" t="s">
        <v>789</v>
      </c>
      <c r="N460" s="33" t="s">
        <v>791</v>
      </c>
      <c r="R460" s="8"/>
      <c r="U460" s="33" t="s">
        <v>779</v>
      </c>
    </row>
    <row r="461" spans="2:24" hidden="1" x14ac:dyDescent="0.3">
      <c r="B461" s="5"/>
      <c r="R461" s="8"/>
    </row>
    <row r="462" spans="2:24" hidden="1" x14ac:dyDescent="0.3">
      <c r="B462" s="5"/>
      <c r="C462" s="423">
        <v>0</v>
      </c>
      <c r="E462" s="263">
        <v>3</v>
      </c>
      <c r="G462" s="423">
        <v>-0.36699999999999999</v>
      </c>
      <c r="H462" s="263">
        <v>4</v>
      </c>
      <c r="J462" s="423">
        <v>-0.14449999999999999</v>
      </c>
      <c r="L462" s="263">
        <v>5</v>
      </c>
      <c r="N462" s="423">
        <v>0</v>
      </c>
      <c r="P462" s="263">
        <v>6</v>
      </c>
      <c r="R462" s="8"/>
      <c r="U462" s="399">
        <v>0</v>
      </c>
      <c r="W462" s="263">
        <v>5</v>
      </c>
    </row>
    <row r="463" spans="2:24" hidden="1" x14ac:dyDescent="0.3">
      <c r="B463" s="5"/>
      <c r="C463" s="424">
        <v>2.7690999999999999</v>
      </c>
      <c r="G463" s="424">
        <v>-0.30730000000000002</v>
      </c>
      <c r="J463" s="424">
        <v>-0.12790000000000001</v>
      </c>
      <c r="N463" s="424">
        <v>6.9199999999999998E-2</v>
      </c>
      <c r="R463" s="8"/>
      <c r="U463" s="400">
        <v>9.9299999999999999E-2</v>
      </c>
    </row>
    <row r="464" spans="2:24" hidden="1" x14ac:dyDescent="0.3">
      <c r="B464" s="5"/>
      <c r="C464" s="424">
        <v>2.9834000000000001</v>
      </c>
      <c r="G464" s="424">
        <v>3.3399999999999999E-2</v>
      </c>
      <c r="J464" s="424">
        <v>-0.4148</v>
      </c>
      <c r="N464" s="424">
        <v>8.1000000000000003E-2</v>
      </c>
      <c r="R464" s="8"/>
      <c r="U464" s="400">
        <v>0.1676</v>
      </c>
    </row>
    <row r="465" spans="2:21" hidden="1" x14ac:dyDescent="0.3">
      <c r="B465" s="5"/>
      <c r="C465" s="424">
        <v>3.2124000000000001</v>
      </c>
      <c r="G465" s="424">
        <v>3.3399999999999999E-2</v>
      </c>
      <c r="J465" s="424">
        <v>-0.74890000000000001</v>
      </c>
      <c r="N465" s="424">
        <v>-2.5476999999999999</v>
      </c>
      <c r="R465" s="8"/>
      <c r="U465" s="400">
        <v>0.29389999999999999</v>
      </c>
    </row>
    <row r="466" spans="2:21" hidden="1" x14ac:dyDescent="0.3">
      <c r="B466" s="5"/>
      <c r="C466" s="424">
        <v>3.4074</v>
      </c>
      <c r="G466" s="424">
        <v>-0.93459999999999999</v>
      </c>
      <c r="J466" s="424">
        <v>-1.7025999999999999</v>
      </c>
      <c r="N466" s="424">
        <v>-2.5550000000000002</v>
      </c>
      <c r="R466" s="8"/>
      <c r="U466" s="400">
        <v>0.17100000000000001</v>
      </c>
    </row>
    <row r="467" spans="2:21" hidden="1" x14ac:dyDescent="0.3">
      <c r="B467" s="5"/>
      <c r="C467" s="424">
        <v>3.4573999999999998</v>
      </c>
      <c r="G467" s="424">
        <v>-4.5766</v>
      </c>
      <c r="J467" s="424">
        <v>-2.2113</v>
      </c>
      <c r="N467" s="424">
        <v>-4.5457000000000001</v>
      </c>
      <c r="R467" s="8"/>
      <c r="U467" s="400">
        <v>-2.4578000000000002</v>
      </c>
    </row>
    <row r="468" spans="2:21" hidden="1" x14ac:dyDescent="0.3">
      <c r="B468" s="5"/>
      <c r="C468" s="424">
        <v>11.7125</v>
      </c>
      <c r="G468" s="424">
        <v>-4.5350999999999999</v>
      </c>
      <c r="J468" s="424">
        <v>-4.4646999999999997</v>
      </c>
      <c r="N468" s="424">
        <v>-4.4686000000000003</v>
      </c>
      <c r="R468" s="8"/>
      <c r="U468" s="400">
        <v>-2.4723999999999999</v>
      </c>
    </row>
    <row r="469" spans="2:21" hidden="1" x14ac:dyDescent="0.3">
      <c r="B469" s="5"/>
      <c r="C469" s="424">
        <v>15.934200000000001</v>
      </c>
      <c r="G469" s="424">
        <v>-4.5777000000000001</v>
      </c>
      <c r="J469" s="424">
        <v>-4.3388</v>
      </c>
      <c r="N469" s="424">
        <v>-4.4764999999999997</v>
      </c>
      <c r="R469" s="8"/>
      <c r="U469" s="400">
        <v>-2.4651000000000001</v>
      </c>
    </row>
    <row r="470" spans="2:21" hidden="1" x14ac:dyDescent="0.3">
      <c r="B470" s="5"/>
      <c r="C470" s="424">
        <v>17.784199999999998</v>
      </c>
      <c r="G470" s="424">
        <v>-4.5918000000000001</v>
      </c>
      <c r="J470" s="424">
        <v>-4.3388</v>
      </c>
      <c r="N470" s="424">
        <v>-4.4682000000000004</v>
      </c>
      <c r="R470" s="8"/>
      <c r="U470" s="400">
        <v>-4.4558</v>
      </c>
    </row>
    <row r="471" spans="2:21" hidden="1" x14ac:dyDescent="0.3">
      <c r="B471" s="5"/>
      <c r="C471" s="424">
        <v>20.359500000000001</v>
      </c>
      <c r="G471" s="424">
        <v>-4.5762999999999998</v>
      </c>
      <c r="J471" s="424">
        <v>-4.3357999999999999</v>
      </c>
      <c r="N471" s="424">
        <v>-4.5457000000000001</v>
      </c>
      <c r="R471" s="8"/>
      <c r="U471" s="400">
        <v>-4.3787000000000003</v>
      </c>
    </row>
    <row r="472" spans="2:21" hidden="1" x14ac:dyDescent="0.3">
      <c r="B472" s="5"/>
      <c r="C472" s="424">
        <v>20.448599999999999</v>
      </c>
      <c r="G472" s="424">
        <v>-5.7799999999999997E-2</v>
      </c>
      <c r="J472" s="424">
        <v>-0.89859999999999995</v>
      </c>
      <c r="N472" s="424">
        <v>-1.4084000000000001</v>
      </c>
      <c r="R472" s="8"/>
      <c r="U472" s="400">
        <v>-4.3781999999999996</v>
      </c>
    </row>
    <row r="473" spans="2:21" hidden="1" x14ac:dyDescent="0.3">
      <c r="B473" s="5"/>
      <c r="C473" s="424">
        <v>20.523900000000001</v>
      </c>
      <c r="G473" s="424">
        <v>0.78900000000000003</v>
      </c>
      <c r="J473" s="424">
        <v>0.27750000000000002</v>
      </c>
      <c r="N473" s="424">
        <v>0.86199999999999999</v>
      </c>
      <c r="R473" s="8"/>
      <c r="U473" s="400">
        <v>-4.4558</v>
      </c>
    </row>
    <row r="474" spans="2:21" hidden="1" x14ac:dyDescent="0.3">
      <c r="B474" s="5"/>
      <c r="C474" s="424">
        <v>20.892099999999999</v>
      </c>
      <c r="G474" s="424">
        <v>0.81820000000000004</v>
      </c>
      <c r="J474" s="424">
        <v>0.45040000000000002</v>
      </c>
      <c r="N474" s="424">
        <v>0.87519999999999998</v>
      </c>
      <c r="R474" s="8"/>
      <c r="U474" s="400">
        <v>-1.3185</v>
      </c>
    </row>
    <row r="475" spans="2:21" hidden="1" x14ac:dyDescent="0.3">
      <c r="B475" s="5"/>
      <c r="C475" s="424">
        <v>23.862400000000001</v>
      </c>
      <c r="G475" s="424">
        <v>0.72640000000000005</v>
      </c>
      <c r="J475" s="424">
        <v>0.48799999999999999</v>
      </c>
      <c r="N475" s="424">
        <v>0.99409999999999998</v>
      </c>
      <c r="R475" s="8"/>
      <c r="U475" s="400">
        <v>0.95189999999999997</v>
      </c>
    </row>
    <row r="476" spans="2:21" hidden="1" x14ac:dyDescent="0.3">
      <c r="B476" s="5"/>
      <c r="C476" s="425">
        <v>24.128</v>
      </c>
      <c r="G476" s="425">
        <v>0.87260000000000004</v>
      </c>
      <c r="J476" s="425">
        <v>0.59309999999999996</v>
      </c>
      <c r="N476" s="425">
        <v>1.0059</v>
      </c>
      <c r="R476" s="8"/>
      <c r="U476" s="401">
        <v>1.1829000000000001</v>
      </c>
    </row>
    <row r="477" spans="2:21" hidden="1" x14ac:dyDescent="0.3">
      <c r="B477" s="5"/>
      <c r="R477" s="8"/>
    </row>
    <row r="478" spans="2:21" hidden="1" x14ac:dyDescent="0.3">
      <c r="B478" s="5"/>
      <c r="C478" s="153" t="s">
        <v>266</v>
      </c>
      <c r="D478" s="261"/>
      <c r="E478" s="155"/>
      <c r="G478" s="32" t="s">
        <v>435</v>
      </c>
      <c r="H478" s="263">
        <v>7</v>
      </c>
      <c r="J478" s="9" t="s">
        <v>61</v>
      </c>
      <c r="L478" s="523"/>
      <c r="M478" s="524"/>
      <c r="N478" s="525"/>
      <c r="P478" s="263">
        <v>8</v>
      </c>
      <c r="R478" s="8"/>
    </row>
    <row r="479" spans="2:21" hidden="1" x14ac:dyDescent="0.3">
      <c r="B479" s="10"/>
      <c r="C479" s="11"/>
      <c r="D479" s="11"/>
      <c r="E479" s="11"/>
      <c r="F479" s="11"/>
      <c r="G479" s="11"/>
      <c r="H479" s="11"/>
      <c r="I479" s="11"/>
      <c r="J479" s="11"/>
      <c r="K479" s="11"/>
      <c r="L479" s="11"/>
      <c r="M479" s="11"/>
      <c r="N479" s="11"/>
      <c r="O479" s="11"/>
      <c r="P479" s="11"/>
      <c r="Q479" s="11"/>
      <c r="R479" s="12"/>
    </row>
    <row r="481" spans="3:17" hidden="1" x14ac:dyDescent="0.3"/>
    <row r="482" spans="3:17" hidden="1" x14ac:dyDescent="0.3">
      <c r="H482" s="1" t="s">
        <v>440</v>
      </c>
      <c r="J482" s="1" t="s">
        <v>442</v>
      </c>
      <c r="P482" s="19" t="s">
        <v>407</v>
      </c>
      <c r="Q482" s="19"/>
    </row>
    <row r="483" spans="3:17" hidden="1" x14ac:dyDescent="0.3">
      <c r="E483" s="1">
        <v>1</v>
      </c>
      <c r="G483">
        <v>0</v>
      </c>
      <c r="H483">
        <v>-0.36699999999999999</v>
      </c>
      <c r="J483">
        <v>0</v>
      </c>
      <c r="L483">
        <v>-0.14449999999999999</v>
      </c>
      <c r="P483" s="1" t="s">
        <v>434</v>
      </c>
    </row>
    <row r="484" spans="3:17" hidden="1" x14ac:dyDescent="0.3">
      <c r="C484" s="1">
        <v>12</v>
      </c>
      <c r="E484" s="1">
        <v>2</v>
      </c>
      <c r="G484">
        <v>1.7075</v>
      </c>
      <c r="H484">
        <v>-0.30730000000000002</v>
      </c>
      <c r="J484">
        <v>0.90890000000000004</v>
      </c>
      <c r="L484">
        <v>-0.12790000000000001</v>
      </c>
      <c r="P484" s="1" t="s">
        <v>435</v>
      </c>
    </row>
    <row r="485" spans="3:17" hidden="1" x14ac:dyDescent="0.3">
      <c r="E485" s="1">
        <v>3</v>
      </c>
      <c r="G485">
        <v>2.7368000000000001</v>
      </c>
      <c r="H485">
        <v>3.3399999999999999E-2</v>
      </c>
      <c r="J485">
        <v>2.1616</v>
      </c>
      <c r="L485">
        <v>-0.4148</v>
      </c>
    </row>
    <row r="486" spans="3:17" hidden="1" x14ac:dyDescent="0.3">
      <c r="E486" s="1">
        <v>4</v>
      </c>
      <c r="G486">
        <v>2.8195999999999999</v>
      </c>
      <c r="H486">
        <v>3.3399999999999999E-2</v>
      </c>
      <c r="J486">
        <v>3.2635999999999998</v>
      </c>
      <c r="L486">
        <v>-0.74890000000000001</v>
      </c>
      <c r="P486" s="1" t="s">
        <v>153</v>
      </c>
    </row>
    <row r="487" spans="3:17" hidden="1" x14ac:dyDescent="0.3">
      <c r="E487" s="1">
        <v>5</v>
      </c>
      <c r="G487">
        <v>2.9182000000000001</v>
      </c>
      <c r="H487">
        <v>-0.93459999999999999</v>
      </c>
      <c r="J487">
        <v>4.3773999999999997</v>
      </c>
      <c r="L487">
        <v>-1.7025999999999999</v>
      </c>
    </row>
    <row r="488" spans="3:17" hidden="1" x14ac:dyDescent="0.3">
      <c r="E488" s="1">
        <v>6</v>
      </c>
      <c r="G488">
        <v>3.0232000000000001</v>
      </c>
      <c r="H488">
        <v>-4.5766</v>
      </c>
      <c r="J488">
        <v>5.0315000000000003</v>
      </c>
      <c r="L488">
        <v>-2.2113</v>
      </c>
    </row>
    <row r="489" spans="3:17" hidden="1" x14ac:dyDescent="0.3">
      <c r="E489" s="1">
        <v>7</v>
      </c>
      <c r="G489">
        <v>4.3121999999999998</v>
      </c>
      <c r="H489">
        <v>-4.5350999999999999</v>
      </c>
      <c r="J489">
        <v>5.5073999999999996</v>
      </c>
      <c r="L489">
        <v>-4.4646999999999997</v>
      </c>
    </row>
    <row r="490" spans="3:17" hidden="1" x14ac:dyDescent="0.3">
      <c r="E490" s="1">
        <v>8</v>
      </c>
      <c r="G490">
        <v>7.3117999999999999</v>
      </c>
      <c r="H490">
        <v>-4.5777000000000001</v>
      </c>
      <c r="J490">
        <v>17.8582</v>
      </c>
      <c r="L490">
        <v>-4.3388</v>
      </c>
    </row>
    <row r="491" spans="3:17" hidden="1" x14ac:dyDescent="0.3">
      <c r="E491" s="1">
        <v>9</v>
      </c>
      <c r="G491">
        <v>14.878399999999999</v>
      </c>
      <c r="H491">
        <v>-4.5918000000000001</v>
      </c>
      <c r="J491">
        <v>17.8614</v>
      </c>
      <c r="L491">
        <v>-4.3388</v>
      </c>
    </row>
    <row r="492" spans="3:17" hidden="1" x14ac:dyDescent="0.3">
      <c r="E492" s="1">
        <v>10</v>
      </c>
      <c r="G492">
        <v>18.314499999999999</v>
      </c>
      <c r="H492">
        <v>-4.5762999999999998</v>
      </c>
      <c r="J492">
        <v>17.863499999999998</v>
      </c>
      <c r="L492">
        <v>-4.3357999999999999</v>
      </c>
    </row>
    <row r="493" spans="3:17" hidden="1" x14ac:dyDescent="0.3">
      <c r="E493" s="1">
        <v>11</v>
      </c>
      <c r="G493">
        <v>20.550899999999999</v>
      </c>
      <c r="H493">
        <v>-5.7799999999999997E-2</v>
      </c>
      <c r="J493">
        <v>19.947500000000002</v>
      </c>
      <c r="L493">
        <v>-0.89859999999999995</v>
      </c>
    </row>
    <row r="494" spans="3:17" hidden="1" x14ac:dyDescent="0.3">
      <c r="E494" s="1">
        <v>12</v>
      </c>
      <c r="G494">
        <v>20.595400000000001</v>
      </c>
      <c r="H494">
        <v>0.78900000000000003</v>
      </c>
      <c r="J494">
        <v>21.7349</v>
      </c>
      <c r="L494">
        <v>0.27750000000000002</v>
      </c>
    </row>
    <row r="495" spans="3:17" hidden="1" x14ac:dyDescent="0.3">
      <c r="E495" s="1">
        <v>13</v>
      </c>
      <c r="G495">
        <v>21.384499999999999</v>
      </c>
      <c r="H495">
        <v>0.81820000000000004</v>
      </c>
      <c r="J495">
        <v>22.476600000000001</v>
      </c>
      <c r="L495">
        <v>0.45040000000000002</v>
      </c>
    </row>
    <row r="496" spans="3:17" hidden="1" x14ac:dyDescent="0.3">
      <c r="G496">
        <v>22.039100000000001</v>
      </c>
      <c r="H496">
        <v>0.72640000000000005</v>
      </c>
      <c r="J496">
        <v>22.6419</v>
      </c>
      <c r="L496">
        <v>0.48799999999999999</v>
      </c>
    </row>
    <row r="497" spans="7:12" hidden="1" x14ac:dyDescent="0.3">
      <c r="G497">
        <v>24.128</v>
      </c>
      <c r="H497">
        <v>0.87260000000000004</v>
      </c>
      <c r="J497">
        <v>24.128</v>
      </c>
      <c r="L497">
        <v>0.59309999999999996</v>
      </c>
    </row>
    <row r="498" spans="7:12" hidden="1" x14ac:dyDescent="0.3"/>
    <row r="499" spans="7:12" hidden="1" x14ac:dyDescent="0.3"/>
    <row r="500" spans="7:12" hidden="1" x14ac:dyDescent="0.3"/>
    <row r="501" spans="7:12" hidden="1"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type="list" allowBlank="1" showInputMessage="1" showErrorMessage="1" sqref="L393 G393 Q393 N393 E393 J393" xr:uid="{00000000-0002-0000-0000-000000000000}">
      <formula1>$H$435:$H$441</formula1>
    </dataValidation>
    <dataValidation type="list" allowBlank="1" showInputMessage="1" showErrorMessage="1" sqref="L344" xr:uid="{00000000-0002-0000-0000-000001000000}">
      <formula1>Subestructura</formula1>
    </dataValidation>
    <dataValidation type="list" allowBlank="1" showInputMessage="1" showErrorMessage="1" sqref="G310 G314 E348:E350 L314 G312 L312 L349:L350 L310 L308 G308" xr:uid="{00000000-0002-0000-0000-000002000000}">
      <formula1>$U$304:$U$306</formula1>
    </dataValidation>
    <dataValidation type="list" allowBlank="1" showInputMessage="1" showErrorMessage="1" sqref="E346" xr:uid="{00000000-0002-0000-0000-000003000000}">
      <formula1>Nat.Suelo</formula1>
    </dataValidation>
    <dataValidation type="list" allowBlank="1" showInputMessage="1" showErrorMessage="1" sqref="E230" xr:uid="{00000000-0002-0000-0000-000004000000}">
      <formula1>TipoBarandas</formula1>
    </dataValidation>
    <dataValidation type="list" allowBlank="1" showInputMessage="1" showErrorMessage="1" sqref="E232" xr:uid="{00000000-0002-0000-0000-000005000000}">
      <formula1>MatBaranda</formula1>
    </dataValidation>
    <dataValidation type="list" allowBlank="1" showInputMessage="1" showErrorMessage="1" sqref="Q250" xr:uid="{00000000-0002-0000-0000-000006000000}">
      <formula1>$C$291:$C$294</formula1>
    </dataValidation>
    <dataValidation type="list" allowBlank="1" showInputMessage="1" showErrorMessage="1" sqref="J252:J254 H252:H255 H259 Q252:Q254 L253:L254" xr:uid="{00000000-0002-0000-0000-000007000000}">
      <formula1>MatJuntas</formula1>
    </dataValidation>
    <dataValidation type="list" allowBlank="1" showInputMessage="1" showErrorMessage="1" sqref="Q240 H240 J240" xr:uid="{00000000-0002-0000-0000-000008000000}">
      <formula1>TipoApoyos</formula1>
    </dataValidation>
    <dataValidation type="list" allowBlank="1" showInputMessage="1" showErrorMessage="1" sqref="H242 J242 Q242" xr:uid="{00000000-0002-0000-0000-000009000000}">
      <formula1>$R$283:$R$286</formula1>
    </dataValidation>
    <dataValidation type="list" allowBlank="1" showInputMessage="1" showErrorMessage="1" sqref="E79 N79" xr:uid="{00000000-0002-0000-0000-00000A000000}">
      <formula1>$U$75:$U$98</formula1>
    </dataValidation>
    <dataValidation type="list" allowBlank="1" showInputMessage="1" showErrorMessage="1" sqref="G176 N176:O176 J176:K176" xr:uid="{00000000-0002-0000-0000-00000B000000}">
      <formula1>$C$206:$C$209</formula1>
    </dataValidation>
    <dataValidation type="list" allowBlank="1" showInputMessage="1" showErrorMessage="1" sqref="G178 N178:O178 J178:K178" xr:uid="{00000000-0002-0000-0000-00000C000000}">
      <formula1>$G$206:$G$210</formula1>
    </dataValidation>
    <dataValidation type="list" allowBlank="1" showInputMessage="1" showErrorMessage="1" sqref="G182 N182:O182 J182:K182" xr:uid="{00000000-0002-0000-0000-00000D000000}">
      <formula1>$L$206:$L$209</formula1>
    </dataValidation>
    <dataValidation type="list" allowBlank="1" showInputMessage="1" showErrorMessage="1" sqref="G184 N184:O184 J184:K184" xr:uid="{00000000-0002-0000-0000-00000E000000}">
      <formula1>$P$206:$P$209</formula1>
    </dataValidation>
    <dataValidation type="list" allowBlank="1" showInputMessage="1" showErrorMessage="1" sqref="G192 L192" xr:uid="{00000000-0002-0000-0000-00000F000000}">
      <formula1>$C$216:$C$218</formula1>
    </dataValidation>
    <dataValidation type="list" allowBlank="1" showInputMessage="1" showErrorMessage="1" sqref="G194 L194" xr:uid="{00000000-0002-0000-0000-000010000000}">
      <formula1>$G$216:$G$217</formula1>
    </dataValidation>
    <dataValidation type="list" allowBlank="1" showInputMessage="1" showErrorMessage="1" sqref="G198 L198" xr:uid="{00000000-0002-0000-0000-000011000000}">
      <formula1>$L$216:$L$217</formula1>
    </dataValidation>
    <dataValidation type="list" allowBlank="1" showInputMessage="1" showErrorMessage="1" sqref="G200 L200" xr:uid="{00000000-0002-0000-0000-000012000000}">
      <formula1>$P$216:$P$217</formula1>
    </dataValidation>
    <dataValidation type="list" allowBlank="1" showInputMessage="1" showErrorMessage="1" sqref="N234:O236" xr:uid="{00000000-0002-0000-0000-000013000000}">
      <formula1>MatVeredas</formula1>
    </dataValidation>
    <dataValidation type="list" allowBlank="1" showInputMessage="1" showErrorMessage="1" sqref="H256 J256" xr:uid="{00000000-0002-0000-0000-000014000000}">
      <formula1>$I$291:$I$294</formula1>
    </dataValidation>
    <dataValidation type="list" allowBlank="1" showInputMessage="1" showErrorMessage="1" sqref="G271 N271" xr:uid="{00000000-0002-0000-0000-000015000000}">
      <formula1>$R$291:$R$294</formula1>
    </dataValidation>
    <dataValidation type="list" allowBlank="1" showInputMessage="1" showErrorMessage="1" sqref="G279 N279" xr:uid="{00000000-0002-0000-0000-000016000000}">
      <formula1>Visibilidad</formula1>
    </dataValidation>
    <dataValidation type="list" allowBlank="1" showInputMessage="1" showErrorMessage="1" sqref="E310 H310 N310" xr:uid="{00000000-0002-0000-0000-000017000000}">
      <formula1>Señalpreventiva</formula1>
    </dataValidation>
    <dataValidation type="list" allowBlank="1" showInputMessage="1" showErrorMessage="1" sqref="L358" xr:uid="{00000000-0002-0000-0000-000018000000}">
      <formula1>$J$376:$J$379</formula1>
    </dataValidation>
    <dataValidation type="list" allowBlank="1" showInputMessage="1" showErrorMessage="1" sqref="H312 N312" xr:uid="{00000000-0002-0000-0000-000019000000}">
      <formula1>SeñalReglamentaria</formula1>
    </dataValidation>
    <dataValidation type="list" allowBlank="1" showInputMessage="1" showErrorMessage="1" sqref="P258:Q259 H258 J258" xr:uid="{00000000-0002-0000-0000-00001A000000}">
      <formula1>MatDrenaje</formula1>
    </dataValidation>
    <dataValidation type="list" allowBlank="1" showInputMessage="1" showErrorMessage="1" sqref="E425 E431 E429 E427" xr:uid="{00000000-0002-0000-0000-00001B000000}">
      <formula1>$C$435:$C$436</formula1>
    </dataValidation>
    <dataValidation type="list" allowBlank="1" showInputMessage="1" showErrorMessage="1" sqref="G478" xr:uid="{00000000-0002-0000-0000-00001C000000}">
      <formula1>$P$483:$P$484</formula1>
    </dataValidation>
    <dataValidation type="list" allowBlank="1" showInputMessage="1" showErrorMessage="1" sqref="G277 N277" xr:uid="{00000000-0002-0000-0000-00001D000000}">
      <formula1>$G$297:$G$298</formula1>
    </dataValidation>
    <dataValidation type="list" allowBlank="1" showInputMessage="1" showErrorMessage="1" sqref="Q340 N340" xr:uid="{00000000-0002-0000-0000-00001E000000}">
      <formula1>$N$365:$N$367</formula1>
    </dataValidation>
    <dataValidation type="list" allowBlank="1" showInputMessage="1" showErrorMessage="1" sqref="J99" xr:uid="{00000000-0002-0000-0000-00001F000000}">
      <formula1>TipoVigas</formula1>
    </dataValidation>
    <dataValidation type="list" allowBlank="1" showInputMessage="1" showErrorMessage="1" sqref="J103" xr:uid="{00000000-0002-0000-0000-000020000000}">
      <formula1>MatVigas</formula1>
    </dataValidation>
    <dataValidation type="list" allowBlank="1" showInputMessage="1" showErrorMessage="1" sqref="J105" xr:uid="{00000000-0002-0000-0000-000021000000}">
      <formula1>FormaViga</formula1>
    </dataValidation>
    <dataValidation type="list" allowBlank="1" showInputMessage="1" showErrorMessage="1" sqref="E83 N83" xr:uid="{00000000-0002-0000-0000-000022000000}">
      <formula1>Cond.Borde</formula1>
    </dataValidation>
    <dataValidation type="list" allowBlank="1" showInputMessage="1" showErrorMessage="1" sqref="E85 N85" xr:uid="{00000000-0002-0000-0000-000023000000}">
      <formula1>Mat.Predo</formula1>
    </dataValidation>
    <dataValidation type="list" allowBlank="1" showInputMessage="1" showErrorMessage="1" sqref="E77 N77" xr:uid="{00000000-0002-0000-0000-000024000000}">
      <formula1>$C$137:$C$140</formula1>
    </dataValidation>
    <dataValidation type="list" allowBlank="1" showInputMessage="1" showErrorMessage="1" sqref="N44" xr:uid="{00000000-0002-0000-0000-000025000000}">
      <formula1>$G$50:$G$54</formula1>
    </dataValidation>
    <dataValidation type="list" allowBlank="1" showInputMessage="1" showErrorMessage="1" sqref="N46:O46" xr:uid="{00000000-0002-0000-0000-000026000000}">
      <formula1>CondAmb</formula1>
    </dataValidation>
    <dataValidation type="list" allowBlank="1" showInputMessage="1" showErrorMessage="1" sqref="P20" xr:uid="{00000000-0002-0000-0000-000027000000}">
      <formula1>$R$52:$R$54</formula1>
    </dataValidation>
    <dataValidation type="list" allowBlank="1" showInputMessage="1" showErrorMessage="1" sqref="J121:K121 L346 N121:O121" xr:uid="{00000000-0002-0000-0000-000028000000}">
      <formula1>TipoElevación</formula1>
    </dataValidation>
    <dataValidation type="list" allowBlank="1" showInputMessage="1" showErrorMessage="1" sqref="J123:K123 N123:O123" xr:uid="{00000000-0002-0000-0000-000029000000}">
      <formula1>MaterialEleva</formula1>
    </dataValidation>
    <dataValidation type="list" allowBlank="1" showInputMessage="1" showErrorMessage="1" sqref="J125:K125 N125:O125" xr:uid="{00000000-0002-0000-0000-00002A000000}">
      <formula1>TipoCimentación</formula1>
    </dataValidation>
    <dataValidation type="list" allowBlank="1" showInputMessage="1" showErrorMessage="1" sqref="J127:K129 N127:O129" xr:uid="{00000000-0002-0000-0000-00002B000000}">
      <formula1>MaterialCimenta</formula1>
    </dataValidation>
    <dataValidation type="list" allowBlank="1" showInputMessage="1" showErrorMessage="1" sqref="G50:H50" xr:uid="{00000000-0002-0000-0000-00002C000000}">
      <formula1>$G$50</formula1>
    </dataValidation>
    <dataValidation type="list" allowBlank="1" showInputMessage="1" showErrorMessage="1" sqref="E28" xr:uid="{00000000-0002-0000-0000-00002D000000}">
      <formula1>$C$50:$C$57</formula1>
    </dataValidation>
    <dataValidation type="list" allowBlank="1" showInputMessage="1" showErrorMessage="1" sqref="N36" xr:uid="{00000000-0002-0000-0000-00002E000000}">
      <formula1>$J$50:$J$54</formula1>
    </dataValidation>
    <dataValidation type="list" allowBlank="1" showInputMessage="1" showErrorMessage="1" sqref="E65" xr:uid="{00000000-0002-0000-0000-00002F000000}">
      <formula1>$C$134:$C$136</formula1>
    </dataValidation>
    <dataValidation type="list" allowBlank="1" showInputMessage="1" showErrorMessage="1" sqref="E99" xr:uid="{00000000-0002-0000-0000-000030000000}">
      <formula1>Materiallosa</formula1>
    </dataValidation>
    <dataValidation type="list" allowBlank="1" showInputMessage="1" showErrorMessage="1" sqref="E103"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56" orientation="portrait" r:id="rId1"/>
  <rowBreaks count="2" manualBreakCount="2">
    <brk id="142" max="16" man="1"/>
    <brk id="219"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view="pageBreakPreview" zoomScale="120" zoomScaleNormal="100" zoomScaleSheetLayoutView="120" workbookViewId="0">
      <selection activeCell="K24" sqref="K24"/>
    </sheetView>
  </sheetViews>
  <sheetFormatPr baseColWidth="10" defaultRowHeight="15" x14ac:dyDescent="0.25"/>
  <cols>
    <col min="1" max="1" width="2.85546875" customWidth="1"/>
    <col min="2" max="2" width="10.85546875" customWidth="1"/>
    <col min="4" max="6" width="11" customWidth="1"/>
    <col min="7" max="7" width="4.28515625" customWidth="1"/>
  </cols>
  <sheetData>
    <row r="1" spans="1:12" ht="15.75" thickBot="1" x14ac:dyDescent="0.3"/>
    <row r="2" spans="1:12" x14ac:dyDescent="0.25">
      <c r="A2" s="594"/>
      <c r="B2" s="595"/>
      <c r="C2" s="596"/>
      <c r="D2" s="603" t="s">
        <v>839</v>
      </c>
      <c r="E2" s="604"/>
      <c r="F2" s="604"/>
      <c r="G2" s="604"/>
      <c r="H2" s="605"/>
      <c r="I2" s="594"/>
      <c r="J2" s="595"/>
      <c r="K2" s="596"/>
    </row>
    <row r="3" spans="1:12" x14ac:dyDescent="0.25">
      <c r="A3" s="597"/>
      <c r="B3" s="598"/>
      <c r="C3" s="599"/>
      <c r="D3" s="606"/>
      <c r="E3" s="607"/>
      <c r="F3" s="607"/>
      <c r="G3" s="607"/>
      <c r="H3" s="608"/>
      <c r="I3" s="597"/>
      <c r="J3" s="598"/>
      <c r="K3" s="599"/>
    </row>
    <row r="4" spans="1:12" ht="15.75" thickBot="1" x14ac:dyDescent="0.3">
      <c r="A4" s="600"/>
      <c r="B4" s="601"/>
      <c r="C4" s="602"/>
      <c r="D4" s="609"/>
      <c r="E4" s="610"/>
      <c r="F4" s="610"/>
      <c r="G4" s="610"/>
      <c r="H4" s="611"/>
      <c r="I4" s="600"/>
      <c r="J4" s="601"/>
      <c r="K4" s="602"/>
    </row>
    <row r="5" spans="1:12" x14ac:dyDescent="0.25">
      <c r="A5" s="612" t="s">
        <v>780</v>
      </c>
      <c r="B5" s="613"/>
      <c r="C5" s="613"/>
      <c r="D5" s="613"/>
      <c r="E5" s="613"/>
      <c r="F5" s="613"/>
      <c r="G5" s="613"/>
      <c r="H5" s="613"/>
      <c r="I5" s="613"/>
      <c r="J5" s="613"/>
      <c r="K5" s="614"/>
    </row>
    <row r="6" spans="1:12" ht="12.75" customHeight="1" thickBot="1" x14ac:dyDescent="0.3">
      <c r="A6" s="615"/>
      <c r="B6" s="616"/>
      <c r="C6" s="616"/>
      <c r="D6" s="616"/>
      <c r="E6" s="616"/>
      <c r="F6" s="616"/>
      <c r="G6" s="616"/>
      <c r="H6" s="616"/>
      <c r="I6" s="616"/>
      <c r="J6" s="616"/>
      <c r="K6" s="617"/>
    </row>
    <row r="8" spans="1:12" ht="18.75" x14ac:dyDescent="0.3">
      <c r="B8" s="461" t="s">
        <v>431</v>
      </c>
      <c r="C8" s="462"/>
      <c r="D8" s="118"/>
      <c r="E8" s="118"/>
      <c r="F8" s="118"/>
      <c r="G8" s="118"/>
      <c r="H8" s="118"/>
      <c r="I8" s="118"/>
      <c r="J8" s="118"/>
      <c r="K8" s="118"/>
    </row>
    <row r="9" spans="1:12" ht="18.75" x14ac:dyDescent="0.3">
      <c r="B9" s="378" t="s">
        <v>776</v>
      </c>
      <c r="C9" s="378" t="str">
        <f>+'A-D.- FICHA'!J10</f>
        <v>PUENTE</v>
      </c>
      <c r="D9" s="118"/>
      <c r="E9" s="118"/>
      <c r="F9" s="118"/>
      <c r="G9" s="118"/>
      <c r="H9" s="118"/>
      <c r="I9" s="118"/>
      <c r="J9" s="118"/>
      <c r="K9" s="118"/>
    </row>
    <row r="10" spans="1:12" ht="18.75" customHeight="1" x14ac:dyDescent="0.25">
      <c r="B10" t="s">
        <v>519</v>
      </c>
      <c r="C10" t="str">
        <f>+'A-D.- FICHA'!P16</f>
        <v>3N</v>
      </c>
      <c r="H10" t="s">
        <v>518</v>
      </c>
      <c r="I10" s="379">
        <f>+'A-D.- FICHA'!P18</f>
        <v>30298</v>
      </c>
    </row>
    <row r="11" spans="1:12" ht="12" customHeight="1" x14ac:dyDescent="0.25"/>
    <row r="12" spans="1:12" ht="16.5" x14ac:dyDescent="0.3">
      <c r="A12" s="1"/>
      <c r="B12" s="618" t="s">
        <v>426</v>
      </c>
      <c r="C12" s="619"/>
      <c r="D12" s="619"/>
      <c r="E12" s="619"/>
      <c r="F12" s="619"/>
      <c r="G12" s="620"/>
      <c r="H12" s="1"/>
      <c r="I12" s="1"/>
      <c r="J12" s="1"/>
      <c r="K12" s="1"/>
      <c r="L12" s="1"/>
    </row>
    <row r="13" spans="1:12" ht="9.75" customHeight="1" x14ac:dyDescent="0.3">
      <c r="A13" s="13"/>
      <c r="B13" s="621"/>
      <c r="C13" s="622"/>
      <c r="D13" s="622"/>
      <c r="E13" s="622"/>
      <c r="F13" s="622"/>
      <c r="G13" s="623"/>
      <c r="H13" s="6"/>
      <c r="I13" s="6"/>
      <c r="J13" s="6"/>
      <c r="K13" s="7"/>
      <c r="L13" s="1"/>
    </row>
    <row r="14" spans="1:12" ht="16.5" x14ac:dyDescent="0.3">
      <c r="A14" s="5"/>
      <c r="C14" s="1"/>
      <c r="D14" s="1"/>
      <c r="E14" s="1"/>
      <c r="F14" s="1"/>
      <c r="G14" s="1"/>
      <c r="H14" s="1"/>
      <c r="I14" s="1"/>
      <c r="J14" s="1"/>
      <c r="K14" s="8"/>
      <c r="L14" s="1"/>
    </row>
    <row r="15" spans="1:12" ht="16.5" x14ac:dyDescent="0.3">
      <c r="A15" s="5"/>
      <c r="B15" s="1"/>
      <c r="C15" s="1"/>
      <c r="D15" s="1"/>
      <c r="E15" s="1"/>
      <c r="F15" s="1"/>
      <c r="G15" s="1"/>
      <c r="H15" s="1"/>
      <c r="I15" s="1"/>
      <c r="J15" s="1"/>
      <c r="K15" s="8"/>
      <c r="L15" s="1"/>
    </row>
    <row r="16" spans="1:12" ht="16.5" x14ac:dyDescent="0.3">
      <c r="A16" s="5"/>
      <c r="B16" s="1"/>
      <c r="C16" s="1"/>
      <c r="D16" s="1"/>
      <c r="E16" s="1"/>
      <c r="F16" s="1"/>
      <c r="G16" s="1"/>
      <c r="H16" s="1"/>
      <c r="I16" s="1"/>
      <c r="J16" s="1"/>
      <c r="K16" s="8"/>
      <c r="L16" s="1"/>
    </row>
    <row r="17" spans="1:12" ht="16.5" x14ac:dyDescent="0.3">
      <c r="A17" s="5"/>
      <c r="B17" s="1"/>
      <c r="C17" s="1"/>
      <c r="D17" s="1"/>
      <c r="E17" s="1"/>
      <c r="F17" s="1"/>
      <c r="G17" s="1"/>
      <c r="H17" s="1"/>
      <c r="I17" s="1"/>
      <c r="J17" s="1"/>
      <c r="K17" s="8"/>
      <c r="L17" s="1"/>
    </row>
    <row r="18" spans="1:12" ht="16.5" x14ac:dyDescent="0.3">
      <c r="A18" s="5"/>
      <c r="B18" s="1"/>
      <c r="C18" s="1"/>
      <c r="D18" s="1"/>
      <c r="E18" s="1"/>
      <c r="F18" s="1"/>
      <c r="G18" s="1"/>
      <c r="H18" s="1"/>
      <c r="I18" s="1"/>
      <c r="J18" s="1"/>
      <c r="K18" s="8"/>
      <c r="L18" s="1"/>
    </row>
    <row r="19" spans="1:12" ht="16.5" x14ac:dyDescent="0.3">
      <c r="A19" s="5"/>
      <c r="B19" s="1"/>
      <c r="C19" s="1"/>
      <c r="D19" s="1"/>
      <c r="E19" s="1"/>
      <c r="F19" s="1"/>
      <c r="G19" s="1"/>
      <c r="H19" s="1"/>
      <c r="I19" s="1"/>
      <c r="J19" s="1"/>
      <c r="K19" s="8"/>
      <c r="L19" s="1"/>
    </row>
    <row r="20" spans="1:12" ht="16.5" x14ac:dyDescent="0.3">
      <c r="A20" s="5"/>
      <c r="B20" s="1"/>
      <c r="C20" s="1"/>
      <c r="D20" s="1"/>
      <c r="E20" s="1"/>
      <c r="F20" s="1"/>
      <c r="G20" s="1"/>
      <c r="H20" s="1"/>
      <c r="I20" s="1"/>
      <c r="J20" s="1"/>
      <c r="K20" s="8"/>
      <c r="L20" s="1"/>
    </row>
    <row r="21" spans="1:12" ht="16.5" x14ac:dyDescent="0.3">
      <c r="A21" s="5"/>
      <c r="B21" s="1"/>
      <c r="C21" s="1"/>
      <c r="D21" s="1"/>
      <c r="E21" s="1"/>
      <c r="F21" s="1"/>
      <c r="G21" s="1"/>
      <c r="H21" s="1"/>
      <c r="I21" s="1"/>
      <c r="J21" s="1"/>
      <c r="K21" s="8"/>
      <c r="L21" s="1"/>
    </row>
    <row r="22" spans="1:12" ht="16.5" x14ac:dyDescent="0.3">
      <c r="A22" s="5"/>
      <c r="B22" s="1"/>
      <c r="C22" s="1"/>
      <c r="D22" s="1"/>
      <c r="E22" s="1"/>
      <c r="F22" s="1"/>
      <c r="G22" s="1"/>
      <c r="H22" s="1"/>
      <c r="I22" s="1"/>
      <c r="J22" s="1"/>
      <c r="K22" s="8"/>
      <c r="L22" s="1"/>
    </row>
    <row r="23" spans="1:12" ht="16.5" x14ac:dyDescent="0.3">
      <c r="A23" s="5"/>
      <c r="B23" s="1"/>
      <c r="C23" s="1"/>
      <c r="D23" s="1"/>
      <c r="E23" s="1"/>
      <c r="F23" s="1"/>
      <c r="G23" s="1"/>
      <c r="H23" s="1"/>
      <c r="I23" s="1"/>
      <c r="J23" s="1"/>
      <c r="K23" s="8"/>
      <c r="L23" s="1"/>
    </row>
    <row r="24" spans="1:12" ht="16.5" x14ac:dyDescent="0.3">
      <c r="A24" s="10"/>
      <c r="B24" s="11"/>
      <c r="C24" s="11"/>
      <c r="D24" s="11"/>
      <c r="E24" s="11"/>
      <c r="F24" s="11"/>
      <c r="G24" s="11"/>
      <c r="H24" s="11"/>
      <c r="I24" s="11"/>
      <c r="J24" s="11"/>
      <c r="K24" s="12"/>
      <c r="L24" s="1"/>
    </row>
    <row r="26" spans="1:12" ht="16.5" x14ac:dyDescent="0.3">
      <c r="A26" s="1"/>
      <c r="B26" s="618" t="s">
        <v>427</v>
      </c>
      <c r="C26" s="619"/>
      <c r="D26" s="619"/>
      <c r="E26" s="619"/>
      <c r="F26" s="619"/>
      <c r="G26" s="620"/>
      <c r="H26" s="1"/>
      <c r="I26" s="1"/>
      <c r="J26" s="1"/>
      <c r="K26" s="1"/>
    </row>
    <row r="27" spans="1:12" ht="10.5" customHeight="1" x14ac:dyDescent="0.3">
      <c r="A27" s="13"/>
      <c r="B27" s="621"/>
      <c r="C27" s="622"/>
      <c r="D27" s="622"/>
      <c r="E27" s="622"/>
      <c r="F27" s="622"/>
      <c r="G27" s="623"/>
      <c r="H27" s="6"/>
      <c r="I27" s="6"/>
      <c r="J27" s="6"/>
      <c r="K27" s="7"/>
    </row>
    <row r="28" spans="1:12" ht="16.5" x14ac:dyDescent="0.3">
      <c r="A28" s="5"/>
      <c r="C28" s="1"/>
      <c r="D28" s="1"/>
      <c r="E28" s="1"/>
      <c r="F28" s="1"/>
      <c r="G28" s="1"/>
      <c r="H28" s="1"/>
      <c r="I28" s="1"/>
      <c r="J28" s="1"/>
      <c r="K28" s="8"/>
    </row>
    <row r="29" spans="1:12" ht="16.5" x14ac:dyDescent="0.3">
      <c r="A29" s="5"/>
      <c r="B29" s="1"/>
      <c r="C29" s="1"/>
      <c r="D29" s="1"/>
      <c r="E29" s="1"/>
      <c r="F29" s="1"/>
      <c r="G29" s="1"/>
      <c r="H29" s="1"/>
      <c r="I29" s="1"/>
      <c r="J29" s="1"/>
      <c r="K29" s="8"/>
    </row>
    <row r="30" spans="1:12" ht="16.5" x14ac:dyDescent="0.3">
      <c r="A30" s="5"/>
      <c r="B30" s="1"/>
      <c r="C30" s="1"/>
      <c r="D30" s="1"/>
      <c r="E30" s="1"/>
      <c r="F30" s="1"/>
      <c r="G30" s="1"/>
      <c r="H30" s="1"/>
      <c r="I30" s="1"/>
      <c r="J30" s="1"/>
      <c r="K30" s="8"/>
    </row>
    <row r="31" spans="1:12" ht="16.5" x14ac:dyDescent="0.3">
      <c r="A31" s="5"/>
      <c r="B31" s="1"/>
      <c r="C31" s="1"/>
      <c r="D31" s="1"/>
      <c r="E31" s="1"/>
      <c r="F31" s="1"/>
      <c r="G31" s="1"/>
      <c r="H31" s="1"/>
      <c r="I31" s="1"/>
      <c r="J31" s="1"/>
      <c r="K31" s="8"/>
    </row>
    <row r="32" spans="1:12" ht="16.5" x14ac:dyDescent="0.3">
      <c r="A32" s="5"/>
      <c r="B32" s="1"/>
      <c r="C32" s="1"/>
      <c r="D32" s="1"/>
      <c r="E32" s="1"/>
      <c r="F32" s="1"/>
      <c r="G32" s="1"/>
      <c r="H32" s="1"/>
      <c r="I32" s="1"/>
      <c r="J32" s="1"/>
      <c r="K32" s="8"/>
    </row>
    <row r="33" spans="1:13" ht="16.5" x14ac:dyDescent="0.3">
      <c r="A33" s="5"/>
      <c r="B33" s="1"/>
      <c r="C33" s="1"/>
      <c r="D33" s="1"/>
      <c r="E33" s="1"/>
      <c r="F33" s="1"/>
      <c r="G33" s="1"/>
      <c r="H33" s="1"/>
      <c r="I33" s="1"/>
      <c r="J33" s="1"/>
      <c r="K33" s="8"/>
    </row>
    <row r="34" spans="1:13" ht="16.5" x14ac:dyDescent="0.3">
      <c r="A34" s="5"/>
      <c r="B34" s="1"/>
      <c r="C34" s="1"/>
      <c r="D34" s="1"/>
      <c r="E34" s="1"/>
      <c r="F34" s="1"/>
      <c r="G34" s="1"/>
      <c r="H34" s="1"/>
      <c r="I34" s="1"/>
      <c r="J34" s="1"/>
      <c r="K34" s="8"/>
    </row>
    <row r="35" spans="1:13" ht="16.5" x14ac:dyDescent="0.3">
      <c r="A35" s="5"/>
      <c r="B35" s="1"/>
      <c r="C35" s="1"/>
      <c r="D35" s="1"/>
      <c r="E35" s="1"/>
      <c r="F35" s="1"/>
      <c r="G35" s="1"/>
      <c r="H35" s="1"/>
      <c r="I35" s="1"/>
      <c r="J35" s="1"/>
      <c r="K35" s="8"/>
    </row>
    <row r="36" spans="1:13" ht="16.5" x14ac:dyDescent="0.3">
      <c r="A36" s="5"/>
      <c r="B36" s="1"/>
      <c r="C36" s="1"/>
      <c r="D36" s="1"/>
      <c r="E36" s="1"/>
      <c r="F36" s="1"/>
      <c r="G36" s="1"/>
      <c r="H36" s="1"/>
      <c r="I36" s="1"/>
      <c r="J36" s="1"/>
      <c r="K36" s="8"/>
    </row>
    <row r="37" spans="1:13" ht="16.5" x14ac:dyDescent="0.3">
      <c r="A37" s="5"/>
      <c r="B37" s="1"/>
      <c r="C37" s="1"/>
      <c r="D37" s="1"/>
      <c r="E37" s="1"/>
      <c r="F37" s="1"/>
      <c r="G37" s="1"/>
      <c r="H37" s="1"/>
      <c r="I37" s="1"/>
      <c r="J37" s="1"/>
      <c r="K37" s="8"/>
      <c r="M37" s="149"/>
    </row>
    <row r="38" spans="1:13" ht="16.5" x14ac:dyDescent="0.3">
      <c r="A38" s="5"/>
      <c r="B38" s="1"/>
      <c r="C38" s="1"/>
      <c r="D38" s="1"/>
      <c r="E38" s="1"/>
      <c r="F38" s="1"/>
      <c r="G38" s="1"/>
      <c r="H38" s="1"/>
      <c r="I38" s="1"/>
      <c r="J38" s="1"/>
      <c r="K38" s="8"/>
    </row>
    <row r="39" spans="1:13" ht="16.5" x14ac:dyDescent="0.3">
      <c r="A39" s="10"/>
      <c r="B39" s="11"/>
      <c r="C39" s="11"/>
      <c r="D39" s="11"/>
      <c r="E39" s="11"/>
      <c r="F39" s="11"/>
      <c r="G39" s="11"/>
      <c r="H39" s="11"/>
      <c r="I39" s="11"/>
      <c r="J39" s="11"/>
      <c r="K39" s="12"/>
    </row>
    <row r="41" spans="1:13" ht="16.5" x14ac:dyDescent="0.3">
      <c r="A41" s="1"/>
      <c r="B41" s="618" t="s">
        <v>428</v>
      </c>
      <c r="C41" s="619"/>
      <c r="D41" s="619"/>
      <c r="E41" s="619"/>
      <c r="F41" s="619"/>
      <c r="G41" s="620"/>
      <c r="H41" s="1"/>
      <c r="I41" s="1"/>
      <c r="J41" s="1"/>
      <c r="K41" s="1"/>
    </row>
    <row r="42" spans="1:13" ht="11.25" customHeight="1" x14ac:dyDescent="0.3">
      <c r="A42" s="13"/>
      <c r="B42" s="621"/>
      <c r="C42" s="622"/>
      <c r="D42" s="622"/>
      <c r="E42" s="622"/>
      <c r="F42" s="622"/>
      <c r="G42" s="623"/>
      <c r="H42" s="6"/>
      <c r="I42" s="6"/>
      <c r="J42" s="6"/>
      <c r="K42" s="7"/>
    </row>
    <row r="43" spans="1:13" ht="16.5" x14ac:dyDescent="0.3">
      <c r="A43" s="5"/>
      <c r="C43" s="1"/>
      <c r="D43" s="1"/>
      <c r="E43" s="1"/>
      <c r="F43" s="1"/>
      <c r="G43" s="1"/>
      <c r="H43" s="1"/>
      <c r="I43" s="1"/>
      <c r="J43" s="1"/>
      <c r="K43" s="8"/>
    </row>
    <row r="44" spans="1:13" ht="16.5" x14ac:dyDescent="0.3">
      <c r="A44" s="5"/>
      <c r="B44" s="1"/>
      <c r="C44" s="1"/>
      <c r="D44" s="1"/>
      <c r="E44" s="1"/>
      <c r="F44" s="1"/>
      <c r="G44" s="1"/>
      <c r="H44" s="1"/>
      <c r="I44" s="1"/>
      <c r="J44" s="1"/>
      <c r="K44" s="8"/>
    </row>
    <row r="45" spans="1:13" ht="16.5" x14ac:dyDescent="0.3">
      <c r="A45" s="5"/>
      <c r="B45" s="1"/>
      <c r="C45" s="1"/>
      <c r="D45" s="1"/>
      <c r="E45" s="1"/>
      <c r="F45" s="1"/>
      <c r="G45" s="1"/>
      <c r="H45" s="1"/>
      <c r="I45" s="1"/>
      <c r="J45" s="1"/>
      <c r="K45" s="8"/>
    </row>
    <row r="46" spans="1:13" ht="16.5" x14ac:dyDescent="0.3">
      <c r="A46" s="5"/>
      <c r="B46" s="1"/>
      <c r="C46" s="1"/>
      <c r="D46" s="1"/>
      <c r="E46" s="1"/>
      <c r="F46" s="1"/>
      <c r="G46" s="1"/>
      <c r="H46" s="1"/>
      <c r="I46" s="1"/>
      <c r="J46" s="1"/>
      <c r="K46" s="8"/>
    </row>
    <row r="47" spans="1:13" ht="16.5" x14ac:dyDescent="0.3">
      <c r="A47" s="5"/>
      <c r="B47" s="1"/>
      <c r="C47" s="1"/>
      <c r="D47" s="1"/>
      <c r="E47" s="1"/>
      <c r="F47" s="1"/>
      <c r="G47" s="1"/>
      <c r="H47" s="1"/>
      <c r="I47" s="1"/>
      <c r="J47" s="1"/>
      <c r="K47" s="8"/>
    </row>
    <row r="48" spans="1:13" ht="16.5" x14ac:dyDescent="0.3">
      <c r="A48" s="5"/>
      <c r="B48" s="1"/>
      <c r="C48" s="1"/>
      <c r="D48" s="1"/>
      <c r="E48" s="1"/>
      <c r="F48" s="1"/>
      <c r="G48" s="1"/>
      <c r="H48" s="1"/>
      <c r="I48" s="1"/>
      <c r="J48" s="1"/>
      <c r="K48" s="8"/>
    </row>
    <row r="49" spans="1:11" ht="16.5" x14ac:dyDescent="0.3">
      <c r="A49" s="5"/>
      <c r="B49" s="1"/>
      <c r="C49" s="1"/>
      <c r="D49" s="1"/>
      <c r="E49" s="1"/>
      <c r="F49" s="1"/>
      <c r="G49" s="1"/>
      <c r="H49" s="1"/>
      <c r="I49" s="1"/>
      <c r="J49" s="1"/>
      <c r="K49" s="8"/>
    </row>
    <row r="50" spans="1:11" ht="16.5" x14ac:dyDescent="0.3">
      <c r="A50" s="5"/>
      <c r="B50" s="1"/>
      <c r="C50" s="1"/>
      <c r="D50" s="1"/>
      <c r="E50" s="1"/>
      <c r="F50" s="1"/>
      <c r="G50" s="1"/>
      <c r="H50" s="1"/>
      <c r="I50" s="1"/>
      <c r="J50" s="1"/>
      <c r="K50" s="8"/>
    </row>
    <row r="51" spans="1:11" ht="16.5" x14ac:dyDescent="0.3">
      <c r="A51" s="5"/>
      <c r="B51" s="1"/>
      <c r="C51" s="1"/>
      <c r="D51" s="1"/>
      <c r="E51" s="1"/>
      <c r="F51" s="1"/>
      <c r="G51" s="1"/>
      <c r="H51" s="1"/>
      <c r="I51" s="1"/>
      <c r="J51" s="1"/>
      <c r="K51" s="8"/>
    </row>
    <row r="52" spans="1:11" ht="16.5" x14ac:dyDescent="0.3">
      <c r="A52" s="5"/>
      <c r="B52" s="1"/>
      <c r="C52" s="1"/>
      <c r="D52" s="1"/>
      <c r="E52" s="1"/>
      <c r="F52" s="1"/>
      <c r="G52" s="1"/>
      <c r="H52" s="1"/>
      <c r="I52" s="1"/>
      <c r="J52" s="1"/>
      <c r="K52" s="8"/>
    </row>
    <row r="53" spans="1:11" ht="16.5" x14ac:dyDescent="0.3">
      <c r="A53" s="5"/>
      <c r="B53" s="1"/>
      <c r="C53" s="1"/>
      <c r="D53" s="1"/>
      <c r="E53" s="1"/>
      <c r="F53" s="1"/>
      <c r="G53" s="1"/>
      <c r="H53" s="1"/>
      <c r="I53" s="1"/>
      <c r="J53" s="1"/>
      <c r="K53" s="8"/>
    </row>
    <row r="54" spans="1:11" ht="16.5" x14ac:dyDescent="0.3">
      <c r="A54" s="5"/>
      <c r="C54" s="1"/>
      <c r="D54" s="1"/>
      <c r="E54" s="1"/>
      <c r="F54" s="1"/>
      <c r="G54" s="1"/>
      <c r="H54" s="1"/>
      <c r="I54" s="1"/>
      <c r="J54" s="1"/>
      <c r="K54" s="8"/>
    </row>
    <row r="55" spans="1:11" ht="16.5" x14ac:dyDescent="0.3">
      <c r="A55" s="10"/>
      <c r="B55" s="11">
        <f>+'A-D.- FICHA'!C48</f>
        <v>0</v>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left="0.31496062992125984" right="0.31496062992125984" top="0.74803149606299213" bottom="0.94488188976377963" header="0.31496062992125984" footer="0.31496062992125984"/>
  <pageSetup paperSize="9"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39"/>
  <sheetViews>
    <sheetView view="pageBreakPreview" topLeftCell="A24" zoomScaleNormal="100" zoomScaleSheetLayoutView="100" workbookViewId="0">
      <selection activeCell="C37" sqref="C37:E37"/>
    </sheetView>
  </sheetViews>
  <sheetFormatPr baseColWidth="10" defaultRowHeight="15" x14ac:dyDescent="0.25"/>
  <cols>
    <col min="1" max="1" width="3.140625" customWidth="1"/>
    <col min="2" max="2" width="5" customWidth="1"/>
    <col min="4" max="4" width="5.28515625" customWidth="1"/>
    <col min="5" max="5" width="13.7109375" customWidth="1"/>
    <col min="6" max="6" width="16.42578125" customWidth="1"/>
    <col min="7" max="7" width="4.42578125" customWidth="1"/>
    <col min="8" max="8" width="13" customWidth="1"/>
    <col min="9" max="9" width="8.85546875" customWidth="1"/>
    <col min="10" max="10" width="4" customWidth="1"/>
    <col min="11" max="11" width="16" customWidth="1"/>
    <col min="12" max="12" width="3.42578125" customWidth="1"/>
  </cols>
  <sheetData>
    <row r="1" spans="1:12" ht="15" customHeight="1" x14ac:dyDescent="0.25">
      <c r="A1" s="594"/>
      <c r="B1" s="595"/>
      <c r="C1" s="595"/>
      <c r="D1" s="596"/>
      <c r="E1" s="627" t="s">
        <v>839</v>
      </c>
      <c r="F1" s="628"/>
      <c r="G1" s="628"/>
      <c r="H1" s="628"/>
      <c r="I1" s="627"/>
      <c r="J1" s="628"/>
      <c r="K1" s="628"/>
      <c r="L1" s="633"/>
    </row>
    <row r="2" spans="1:12" x14ac:dyDescent="0.25">
      <c r="A2" s="597"/>
      <c r="B2" s="598"/>
      <c r="C2" s="598"/>
      <c r="D2" s="599"/>
      <c r="E2" s="629"/>
      <c r="F2" s="630"/>
      <c r="G2" s="630"/>
      <c r="H2" s="630"/>
      <c r="I2" s="629"/>
      <c r="J2" s="630"/>
      <c r="K2" s="630"/>
      <c r="L2" s="634"/>
    </row>
    <row r="3" spans="1:12" ht="31.5" customHeight="1" thickBot="1" x14ac:dyDescent="0.3">
      <c r="A3" s="600"/>
      <c r="B3" s="601"/>
      <c r="C3" s="601"/>
      <c r="D3" s="602"/>
      <c r="E3" s="631"/>
      <c r="F3" s="632"/>
      <c r="G3" s="632"/>
      <c r="H3" s="632"/>
      <c r="I3" s="631"/>
      <c r="J3" s="632"/>
      <c r="K3" s="632"/>
      <c r="L3" s="635"/>
    </row>
    <row r="4" spans="1:12" ht="19.5" customHeight="1" thickBot="1" x14ac:dyDescent="0.35">
      <c r="A4" s="624" t="s">
        <v>780</v>
      </c>
      <c r="B4" s="625"/>
      <c r="C4" s="625"/>
      <c r="D4" s="625"/>
      <c r="E4" s="625"/>
      <c r="F4" s="625"/>
      <c r="G4" s="625"/>
      <c r="H4" s="625"/>
      <c r="I4" s="625"/>
      <c r="J4" s="625"/>
      <c r="K4" s="625"/>
      <c r="L4" s="626"/>
    </row>
    <row r="5" spans="1:12" ht="18.75" customHeight="1" thickBot="1" x14ac:dyDescent="0.35">
      <c r="A5" s="636" t="s">
        <v>844</v>
      </c>
      <c r="B5" s="637"/>
      <c r="C5" s="637"/>
      <c r="D5" s="637"/>
      <c r="E5" s="638"/>
      <c r="F5" s="185"/>
      <c r="G5" s="66"/>
      <c r="H5" s="66"/>
      <c r="I5" s="66"/>
      <c r="J5" s="66"/>
      <c r="K5" s="66"/>
    </row>
    <row r="6" spans="1:12" ht="18.75" customHeight="1" x14ac:dyDescent="0.3">
      <c r="C6" s="184" t="s">
        <v>515</v>
      </c>
      <c r="D6" s="184" t="e">
        <f>+#REF!</f>
        <v>#REF!</v>
      </c>
      <c r="E6" s="185"/>
      <c r="F6" s="193" t="s">
        <v>522</v>
      </c>
      <c r="G6" s="184" t="str">
        <f>+'A-D.- FICHA'!P16</f>
        <v>3N</v>
      </c>
      <c r="H6" s="185"/>
      <c r="I6" s="184" t="s">
        <v>523</v>
      </c>
      <c r="K6" s="194">
        <f>+'A-D.- FICHA'!P18</f>
        <v>30298</v>
      </c>
    </row>
    <row r="7" spans="1:12" ht="6.75" customHeight="1" thickBot="1" x14ac:dyDescent="0.35">
      <c r="C7" s="183"/>
      <c r="D7" s="183"/>
      <c r="E7" s="66"/>
      <c r="F7" s="66"/>
      <c r="G7" s="66"/>
      <c r="H7" s="66"/>
      <c r="I7" s="66"/>
      <c r="J7" s="66"/>
      <c r="K7" s="66"/>
    </row>
    <row r="8" spans="1:12" ht="15.75" thickTop="1" x14ac:dyDescent="0.25">
      <c r="B8" s="75"/>
      <c r="C8" s="653" t="s">
        <v>478</v>
      </c>
      <c r="D8" s="654"/>
      <c r="E8" s="654"/>
      <c r="F8" s="655"/>
      <c r="G8" s="74"/>
      <c r="H8" s="64"/>
      <c r="I8" s="64"/>
      <c r="J8" s="64"/>
      <c r="K8" s="64"/>
      <c r="L8" s="64"/>
    </row>
    <row r="9" spans="1:12" ht="10.5" customHeight="1" thickBot="1" x14ac:dyDescent="0.3">
      <c r="B9" s="67"/>
      <c r="C9" s="656"/>
      <c r="D9" s="657"/>
      <c r="E9" s="657"/>
      <c r="F9" s="658"/>
      <c r="G9" s="68"/>
      <c r="H9" s="68"/>
      <c r="I9" s="68"/>
      <c r="J9" s="68"/>
      <c r="K9" s="68"/>
      <c r="L9" s="69"/>
    </row>
    <row r="10" spans="1:12" ht="15.75" thickTop="1" x14ac:dyDescent="0.25">
      <c r="B10" s="70"/>
      <c r="L10" s="71"/>
    </row>
    <row r="11" spans="1:12" x14ac:dyDescent="0.25">
      <c r="B11" s="70"/>
      <c r="D11" s="174">
        <v>1</v>
      </c>
      <c r="E11" t="s">
        <v>314</v>
      </c>
      <c r="G11" s="174">
        <v>3</v>
      </c>
      <c r="H11" t="s">
        <v>430</v>
      </c>
      <c r="J11" s="174">
        <v>5</v>
      </c>
      <c r="K11" t="s">
        <v>319</v>
      </c>
      <c r="L11" s="71"/>
    </row>
    <row r="12" spans="1:12" x14ac:dyDescent="0.25">
      <c r="B12" s="70"/>
      <c r="D12" s="175"/>
      <c r="G12" s="175"/>
      <c r="J12" s="175"/>
      <c r="L12" s="71"/>
    </row>
    <row r="13" spans="1:12" x14ac:dyDescent="0.25">
      <c r="B13" s="70"/>
      <c r="D13" s="174">
        <v>0</v>
      </c>
      <c r="E13" t="s">
        <v>318</v>
      </c>
      <c r="G13" s="174">
        <v>2</v>
      </c>
      <c r="H13" t="s">
        <v>204</v>
      </c>
      <c r="J13" s="174">
        <v>4</v>
      </c>
      <c r="K13" t="s">
        <v>320</v>
      </c>
      <c r="L13" s="71"/>
    </row>
    <row r="14" spans="1:12" x14ac:dyDescent="0.25">
      <c r="B14" s="70"/>
      <c r="L14" s="71"/>
    </row>
    <row r="15" spans="1:12" x14ac:dyDescent="0.25">
      <c r="B15" s="70"/>
      <c r="C15" t="s">
        <v>321</v>
      </c>
      <c r="D15" s="64"/>
      <c r="E15" s="64"/>
      <c r="F15" s="64"/>
      <c r="H15" t="s">
        <v>322</v>
      </c>
      <c r="J15" s="64"/>
      <c r="K15" s="435">
        <f>'A-D.- FICHA'!N32</f>
        <v>46308</v>
      </c>
      <c r="L15" s="71"/>
    </row>
    <row r="16" spans="1:12" ht="25.5" customHeight="1" x14ac:dyDescent="0.25">
      <c r="B16" s="70"/>
      <c r="C16" t="s">
        <v>491</v>
      </c>
      <c r="D16" s="64"/>
      <c r="E16" s="64"/>
      <c r="F16" s="65"/>
      <c r="H16" t="s">
        <v>323</v>
      </c>
      <c r="J16" s="65"/>
      <c r="K16" s="65"/>
      <c r="L16" s="71"/>
    </row>
    <row r="17" spans="2:12" x14ac:dyDescent="0.25">
      <c r="B17" s="72"/>
      <c r="C17" s="64"/>
      <c r="D17" s="64"/>
      <c r="E17" s="64"/>
      <c r="F17" s="64"/>
      <c r="G17" s="64"/>
      <c r="H17" s="64"/>
      <c r="I17" s="64"/>
      <c r="J17" s="64"/>
      <c r="K17" s="64"/>
      <c r="L17" s="73"/>
    </row>
    <row r="19" spans="2:12" ht="20.25" customHeight="1" x14ac:dyDescent="0.3">
      <c r="B19" s="465"/>
      <c r="C19" s="466" t="s">
        <v>324</v>
      </c>
      <c r="D19" s="467"/>
      <c r="E19" s="467"/>
      <c r="F19" s="468" t="s">
        <v>325</v>
      </c>
      <c r="G19" s="469"/>
      <c r="H19" s="469"/>
      <c r="I19" s="469"/>
      <c r="J19" s="469"/>
      <c r="K19" s="469"/>
      <c r="L19" s="470"/>
    </row>
    <row r="20" spans="2:12" x14ac:dyDescent="0.25">
      <c r="B20" s="67"/>
      <c r="C20" s="68"/>
      <c r="D20" s="68"/>
      <c r="E20" s="68"/>
      <c r="F20" s="67"/>
      <c r="G20" s="68"/>
      <c r="H20" s="68"/>
      <c r="I20" s="68"/>
      <c r="J20" s="68"/>
      <c r="K20" s="68"/>
      <c r="L20" s="69"/>
    </row>
    <row r="21" spans="2:12" x14ac:dyDescent="0.25">
      <c r="B21" s="192" t="s">
        <v>293</v>
      </c>
      <c r="C21" s="165"/>
      <c r="F21" s="659"/>
      <c r="G21" s="660"/>
      <c r="H21" s="660"/>
      <c r="I21" s="660"/>
      <c r="J21" s="660"/>
      <c r="K21" s="660"/>
      <c r="L21" s="661"/>
    </row>
    <row r="22" spans="2:12" ht="36.75" customHeight="1" x14ac:dyDescent="0.25">
      <c r="B22" s="195">
        <v>168</v>
      </c>
      <c r="C22" s="652" t="s">
        <v>356</v>
      </c>
      <c r="D22" s="648"/>
      <c r="E22" s="649"/>
      <c r="F22" s="647" t="s">
        <v>849</v>
      </c>
      <c r="G22" s="648"/>
      <c r="H22" s="648"/>
      <c r="I22" s="648"/>
      <c r="J22" s="648"/>
      <c r="K22" s="648"/>
      <c r="L22" s="649"/>
    </row>
    <row r="23" spans="2:12" x14ac:dyDescent="0.25">
      <c r="B23" s="192" t="s">
        <v>296</v>
      </c>
      <c r="F23" s="70"/>
      <c r="L23" s="71"/>
    </row>
    <row r="24" spans="2:12" ht="43.5" customHeight="1" x14ac:dyDescent="0.25">
      <c r="B24" s="195">
        <v>201</v>
      </c>
      <c r="C24" s="652" t="s">
        <v>366</v>
      </c>
      <c r="D24" s="648"/>
      <c r="E24" s="649"/>
      <c r="F24" s="647" t="s">
        <v>850</v>
      </c>
      <c r="G24" s="648"/>
      <c r="H24" s="648"/>
      <c r="I24" s="648"/>
      <c r="J24" s="648"/>
      <c r="K24" s="648"/>
      <c r="L24" s="649"/>
    </row>
    <row r="25" spans="2:12" ht="32.25" customHeight="1" x14ac:dyDescent="0.25">
      <c r="B25" s="463"/>
      <c r="C25" s="639"/>
      <c r="D25" s="639"/>
      <c r="E25" s="640"/>
      <c r="F25" s="641"/>
      <c r="G25" s="639"/>
      <c r="H25" s="639"/>
      <c r="I25" s="639"/>
      <c r="J25" s="639"/>
      <c r="K25" s="639"/>
      <c r="L25" s="640"/>
    </row>
    <row r="26" spans="2:12" x14ac:dyDescent="0.25">
      <c r="B26" s="192" t="s">
        <v>300</v>
      </c>
      <c r="C26" s="70"/>
      <c r="F26" s="70"/>
      <c r="L26" s="71"/>
    </row>
    <row r="27" spans="2:12" ht="36.75" customHeight="1" x14ac:dyDescent="0.25">
      <c r="B27" s="196">
        <v>324</v>
      </c>
      <c r="C27" s="645" t="s">
        <v>317</v>
      </c>
      <c r="D27" s="645"/>
      <c r="E27" s="646"/>
      <c r="F27" s="647" t="s">
        <v>851</v>
      </c>
      <c r="G27" s="648"/>
      <c r="H27" s="648"/>
      <c r="I27" s="648"/>
      <c r="J27" s="648"/>
      <c r="K27" s="648"/>
      <c r="L27" s="649"/>
    </row>
    <row r="28" spans="2:12" ht="53.25" customHeight="1" x14ac:dyDescent="0.25">
      <c r="B28" s="196">
        <v>341</v>
      </c>
      <c r="C28" s="645" t="s">
        <v>196</v>
      </c>
      <c r="D28" s="645"/>
      <c r="E28" s="646"/>
      <c r="F28" s="647" t="s">
        <v>852</v>
      </c>
      <c r="G28" s="648"/>
      <c r="H28" s="648"/>
      <c r="I28" s="648"/>
      <c r="J28" s="648"/>
      <c r="K28" s="648"/>
      <c r="L28" s="649"/>
    </row>
    <row r="29" spans="2:12" x14ac:dyDescent="0.25">
      <c r="B29" s="192" t="s">
        <v>306</v>
      </c>
      <c r="C29" s="70"/>
      <c r="F29" s="642"/>
      <c r="G29" s="643"/>
      <c r="H29" s="643"/>
      <c r="I29" s="643"/>
      <c r="J29" s="643"/>
      <c r="K29" s="643"/>
      <c r="L29" s="644"/>
    </row>
    <row r="30" spans="2:12" ht="36.75" customHeight="1" x14ac:dyDescent="0.25">
      <c r="B30" s="196">
        <v>401</v>
      </c>
      <c r="C30" s="645" t="s">
        <v>403</v>
      </c>
      <c r="D30" s="645"/>
      <c r="E30" s="646"/>
      <c r="F30" s="647" t="s">
        <v>853</v>
      </c>
      <c r="G30" s="648"/>
      <c r="H30" s="648"/>
      <c r="I30" s="648"/>
      <c r="J30" s="648"/>
      <c r="K30" s="648"/>
      <c r="L30" s="649"/>
    </row>
    <row r="31" spans="2:12" ht="30.75" customHeight="1" x14ac:dyDescent="0.25">
      <c r="B31" s="196">
        <v>402</v>
      </c>
      <c r="C31" s="645" t="s">
        <v>404</v>
      </c>
      <c r="D31" s="645"/>
      <c r="E31" s="646"/>
      <c r="F31" s="647" t="s">
        <v>854</v>
      </c>
      <c r="G31" s="648"/>
      <c r="H31" s="648"/>
      <c r="I31" s="648"/>
      <c r="J31" s="648"/>
      <c r="K31" s="648"/>
      <c r="L31" s="649"/>
    </row>
    <row r="32" spans="2:12" ht="19.5" customHeight="1" x14ac:dyDescent="0.25">
      <c r="B32" s="463"/>
      <c r="C32" s="464"/>
      <c r="D32" s="464"/>
      <c r="E32" s="464"/>
      <c r="F32" s="436"/>
      <c r="G32" s="437"/>
      <c r="H32" s="437"/>
      <c r="I32" s="437"/>
      <c r="J32" s="437"/>
      <c r="K32" s="437"/>
      <c r="L32" s="438"/>
    </row>
    <row r="33" spans="2:12" x14ac:dyDescent="0.25">
      <c r="B33" s="192" t="s">
        <v>308</v>
      </c>
      <c r="F33" s="642"/>
      <c r="G33" s="643"/>
      <c r="H33" s="643"/>
      <c r="I33" s="643"/>
      <c r="J33" s="643"/>
      <c r="K33" s="643"/>
      <c r="L33" s="644"/>
    </row>
    <row r="34" spans="2:12" ht="66" customHeight="1" x14ac:dyDescent="0.25">
      <c r="B34" s="196">
        <v>501</v>
      </c>
      <c r="C34" s="645" t="s">
        <v>413</v>
      </c>
      <c r="D34" s="645"/>
      <c r="E34" s="646"/>
      <c r="F34" s="647" t="s">
        <v>855</v>
      </c>
      <c r="G34" s="648"/>
      <c r="H34" s="648"/>
      <c r="I34" s="648"/>
      <c r="J34" s="648"/>
      <c r="K34" s="648"/>
      <c r="L34" s="649"/>
    </row>
    <row r="35" spans="2:12" ht="40.5" customHeight="1" x14ac:dyDescent="0.25">
      <c r="B35" s="196">
        <v>510</v>
      </c>
      <c r="C35" s="652" t="s">
        <v>416</v>
      </c>
      <c r="D35" s="648"/>
      <c r="E35" s="649"/>
      <c r="F35" s="647" t="s">
        <v>856</v>
      </c>
      <c r="G35" s="648"/>
      <c r="H35" s="648"/>
      <c r="I35" s="648"/>
      <c r="J35" s="648"/>
      <c r="K35" s="648"/>
      <c r="L35" s="649"/>
    </row>
    <row r="36" spans="2:12" ht="30" customHeight="1" x14ac:dyDescent="0.25">
      <c r="B36" s="196">
        <v>511</v>
      </c>
      <c r="C36" s="645" t="s">
        <v>419</v>
      </c>
      <c r="D36" s="645"/>
      <c r="E36" s="646"/>
      <c r="F36" s="647" t="s">
        <v>794</v>
      </c>
      <c r="G36" s="648"/>
      <c r="H36" s="648"/>
      <c r="I36" s="648"/>
      <c r="J36" s="648"/>
      <c r="K36" s="648"/>
      <c r="L36" s="649"/>
    </row>
    <row r="37" spans="2:12" ht="32.25" customHeight="1" x14ac:dyDescent="0.25">
      <c r="B37" s="196">
        <v>530</v>
      </c>
      <c r="C37" s="645" t="s">
        <v>203</v>
      </c>
      <c r="D37" s="645"/>
      <c r="E37" s="646"/>
      <c r="F37" s="647" t="s">
        <v>795</v>
      </c>
      <c r="G37" s="648"/>
      <c r="H37" s="648"/>
      <c r="I37" s="648"/>
      <c r="J37" s="648"/>
      <c r="K37" s="648"/>
      <c r="L37" s="649"/>
    </row>
    <row r="38" spans="2:12" x14ac:dyDescent="0.25">
      <c r="B38" s="196"/>
      <c r="C38" s="650"/>
      <c r="D38" s="650"/>
      <c r="E38" s="651"/>
      <c r="F38" s="642"/>
      <c r="G38" s="643"/>
      <c r="H38" s="643"/>
      <c r="I38" s="643"/>
      <c r="J38" s="643"/>
      <c r="K38" s="643"/>
      <c r="L38" s="644"/>
    </row>
    <row r="39" spans="2:12" x14ac:dyDescent="0.25">
      <c r="B39" s="304"/>
      <c r="C39" s="305"/>
      <c r="D39" s="306"/>
      <c r="E39" s="307"/>
      <c r="F39" s="367"/>
      <c r="G39" s="368"/>
      <c r="H39" s="368"/>
      <c r="I39" s="368"/>
      <c r="J39" s="368"/>
      <c r="K39" s="368"/>
      <c r="L39" s="369"/>
    </row>
  </sheetData>
  <mergeCells count="33">
    <mergeCell ref="C8:F9"/>
    <mergeCell ref="C22:E22"/>
    <mergeCell ref="F21:L21"/>
    <mergeCell ref="F22:L22"/>
    <mergeCell ref="C24:E24"/>
    <mergeCell ref="F24:L24"/>
    <mergeCell ref="C27:E27"/>
    <mergeCell ref="F27:L27"/>
    <mergeCell ref="C38:E38"/>
    <mergeCell ref="F38:L38"/>
    <mergeCell ref="C34:E34"/>
    <mergeCell ref="F34:L34"/>
    <mergeCell ref="C36:E36"/>
    <mergeCell ref="F36:L36"/>
    <mergeCell ref="C37:E37"/>
    <mergeCell ref="F37:L37"/>
    <mergeCell ref="C35:E35"/>
    <mergeCell ref="F35:L35"/>
    <mergeCell ref="C25:E25"/>
    <mergeCell ref="F25:L25"/>
    <mergeCell ref="F33:L33"/>
    <mergeCell ref="F29:L29"/>
    <mergeCell ref="C30:E30"/>
    <mergeCell ref="F30:L30"/>
    <mergeCell ref="C28:E28"/>
    <mergeCell ref="F28:L28"/>
    <mergeCell ref="C31:E31"/>
    <mergeCell ref="F31:L31"/>
    <mergeCell ref="A1:D3"/>
    <mergeCell ref="A4:L4"/>
    <mergeCell ref="E1:H3"/>
    <mergeCell ref="I1:L3"/>
    <mergeCell ref="A5:E5"/>
  </mergeCells>
  <printOptions horizontalCentered="1"/>
  <pageMargins left="0.31496062992125984" right="0.31496062992125984" top="0.74803149606299213" bottom="0.98425196850393704" header="0.31496062992125984" footer="0.31496062992125984"/>
  <pageSetup paperSize="9" scale="82" orientation="portrait"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view="pageBreakPreview" topLeftCell="B18" zoomScaleNormal="100" zoomScaleSheetLayoutView="100" workbookViewId="0">
      <selection activeCell="E17" sqref="E17"/>
    </sheetView>
  </sheetViews>
  <sheetFormatPr baseColWidth="10" defaultColWidth="11.42578125" defaultRowHeight="12.75" x14ac:dyDescent="0.25"/>
  <cols>
    <col min="1" max="1" width="7.28515625" style="122" customWidth="1"/>
    <col min="2" max="2" width="10.7109375" style="122" customWidth="1"/>
    <col min="3" max="3" width="12.7109375" style="122" customWidth="1"/>
    <col min="4" max="4" width="59.7109375" style="138" customWidth="1"/>
    <col min="5" max="5" width="54.85546875" style="122" customWidth="1"/>
    <col min="6" max="6" width="3.85546875" style="122" customWidth="1"/>
    <col min="7" max="7" width="23" style="122" customWidth="1"/>
    <col min="8" max="8" width="12.85546875" style="122" customWidth="1"/>
    <col min="9" max="16384" width="11.42578125" style="122"/>
  </cols>
  <sheetData>
    <row r="1" spans="2:8 16384:16384" ht="54.95" customHeight="1" thickBot="1" x14ac:dyDescent="0.3">
      <c r="B1" s="662"/>
      <c r="C1" s="663"/>
      <c r="D1" s="471" t="s">
        <v>839</v>
      </c>
      <c r="E1" s="662"/>
      <c r="F1" s="663"/>
      <c r="G1" s="428"/>
      <c r="H1" s="429"/>
    </row>
    <row r="2" spans="2:8 16384:16384" ht="30" customHeight="1" x14ac:dyDescent="0.25"/>
    <row r="3" spans="2:8 16384:16384" ht="21" x14ac:dyDescent="0.25">
      <c r="B3" s="665" t="s">
        <v>774</v>
      </c>
      <c r="C3" s="665"/>
      <c r="D3" s="665"/>
      <c r="E3" s="665"/>
      <c r="XFD3" s="122" t="s">
        <v>792</v>
      </c>
    </row>
    <row r="4" spans="2:8 16384:16384" x14ac:dyDescent="0.25">
      <c r="B4" s="123"/>
      <c r="C4" s="123"/>
      <c r="D4" s="370"/>
      <c r="E4" s="123"/>
      <c r="G4" s="439"/>
      <c r="XFD4" s="122" t="s">
        <v>793</v>
      </c>
    </row>
    <row r="5" spans="2:8 16384:16384" x14ac:dyDescent="0.2">
      <c r="B5" s="666" t="s">
        <v>517</v>
      </c>
      <c r="C5" s="666"/>
      <c r="D5" s="374" t="str">
        <f>+'A-D.- FICHA'!J10</f>
        <v>PUENTE</v>
      </c>
      <c r="E5" s="124"/>
    </row>
    <row r="6" spans="2:8 16384:16384" x14ac:dyDescent="0.2">
      <c r="B6" s="666" t="s">
        <v>492</v>
      </c>
      <c r="C6" s="666"/>
      <c r="D6" s="374" t="str">
        <f>+'A-D.- FICHA'!P16</f>
        <v>3N</v>
      </c>
      <c r="E6" s="124"/>
    </row>
    <row r="7" spans="2:8 16384:16384" x14ac:dyDescent="0.2">
      <c r="B7" s="666" t="s">
        <v>493</v>
      </c>
      <c r="C7" s="666"/>
      <c r="D7" s="390">
        <f>+'A-D.- FICHA'!P18</f>
        <v>30298</v>
      </c>
      <c r="E7" s="164"/>
    </row>
    <row r="9" spans="2:8 16384:16384" x14ac:dyDescent="0.25">
      <c r="B9" s="664" t="s">
        <v>487</v>
      </c>
      <c r="C9" s="664"/>
      <c r="D9" s="664"/>
      <c r="E9" s="664"/>
    </row>
    <row r="10" spans="2:8 16384:16384" x14ac:dyDescent="0.25">
      <c r="B10" s="396" t="s">
        <v>444</v>
      </c>
      <c r="C10" s="396" t="s">
        <v>488</v>
      </c>
      <c r="D10" s="397" t="s">
        <v>445</v>
      </c>
      <c r="E10" s="396" t="s">
        <v>489</v>
      </c>
    </row>
    <row r="11" spans="2:8 16384:16384" ht="139.9" customHeight="1" x14ac:dyDescent="0.25">
      <c r="B11" s="376">
        <v>1</v>
      </c>
      <c r="C11" s="375">
        <v>45715</v>
      </c>
      <c r="D11" s="430" t="s">
        <v>797</v>
      </c>
      <c r="E11" s="398"/>
    </row>
    <row r="12" spans="2:8 16384:16384" ht="139.9" customHeight="1" x14ac:dyDescent="0.25">
      <c r="B12" s="376">
        <v>2</v>
      </c>
      <c r="C12" s="375">
        <v>45715</v>
      </c>
      <c r="D12" s="430" t="s">
        <v>798</v>
      </c>
      <c r="E12" s="398"/>
    </row>
    <row r="13" spans="2:8 16384:16384" ht="139.9" customHeight="1" x14ac:dyDescent="0.25">
      <c r="B13" s="376">
        <v>3</v>
      </c>
      <c r="C13" s="375">
        <v>45715</v>
      </c>
      <c r="D13" s="430" t="s">
        <v>820</v>
      </c>
      <c r="E13" s="398"/>
    </row>
    <row r="14" spans="2:8 16384:16384" ht="139.9" customHeight="1" x14ac:dyDescent="0.25">
      <c r="B14" s="376">
        <v>4</v>
      </c>
      <c r="C14" s="375">
        <v>45715</v>
      </c>
      <c r="D14" s="430" t="s">
        <v>821</v>
      </c>
      <c r="E14" s="398"/>
    </row>
    <row r="15" spans="2:8 16384:16384" ht="139.9" customHeight="1" x14ac:dyDescent="0.25">
      <c r="B15" s="376">
        <v>5</v>
      </c>
      <c r="C15" s="375">
        <v>45715</v>
      </c>
      <c r="D15" s="430" t="s">
        <v>799</v>
      </c>
      <c r="E15" s="398"/>
    </row>
    <row r="16" spans="2:8 16384:16384" ht="139.9" customHeight="1" x14ac:dyDescent="0.25">
      <c r="B16" s="376">
        <v>6</v>
      </c>
      <c r="C16" s="375">
        <v>45715</v>
      </c>
      <c r="D16" s="430" t="s">
        <v>800</v>
      </c>
      <c r="E16" s="398"/>
    </row>
    <row r="17" spans="2:5" ht="139.9" customHeight="1" x14ac:dyDescent="0.25">
      <c r="B17" s="376">
        <v>7</v>
      </c>
      <c r="C17" s="375">
        <v>45715</v>
      </c>
      <c r="D17" s="430" t="s">
        <v>801</v>
      </c>
      <c r="E17" s="398"/>
    </row>
    <row r="18" spans="2:5" ht="139.9" customHeight="1" x14ac:dyDescent="0.25">
      <c r="B18" s="376">
        <v>8</v>
      </c>
      <c r="C18" s="375">
        <v>45715</v>
      </c>
      <c r="D18" s="430" t="s">
        <v>802</v>
      </c>
      <c r="E18" s="398"/>
    </row>
    <row r="19" spans="2:5" ht="139.9" customHeight="1" x14ac:dyDescent="0.25">
      <c r="B19" s="376">
        <v>9</v>
      </c>
      <c r="C19" s="375">
        <v>45715</v>
      </c>
      <c r="D19" s="430" t="s">
        <v>803</v>
      </c>
      <c r="E19" s="398"/>
    </row>
    <row r="20" spans="2:5" ht="139.9" customHeight="1" x14ac:dyDescent="0.25">
      <c r="B20" s="376">
        <v>10</v>
      </c>
      <c r="C20" s="375">
        <v>45715</v>
      </c>
      <c r="D20" s="430" t="s">
        <v>804</v>
      </c>
      <c r="E20" s="398"/>
    </row>
    <row r="21" spans="2:5" ht="139.9" customHeight="1" x14ac:dyDescent="0.25">
      <c r="B21" s="376">
        <v>11</v>
      </c>
      <c r="C21" s="375">
        <v>45715</v>
      </c>
      <c r="D21" s="430" t="s">
        <v>805</v>
      </c>
      <c r="E21" s="398"/>
    </row>
    <row r="22" spans="2:5" ht="139.9" customHeight="1" x14ac:dyDescent="0.25">
      <c r="B22" s="376">
        <v>12</v>
      </c>
      <c r="C22" s="375">
        <v>45715</v>
      </c>
      <c r="D22" s="430" t="s">
        <v>806</v>
      </c>
      <c r="E22" s="398"/>
    </row>
    <row r="23" spans="2:5" ht="139.9" customHeight="1" x14ac:dyDescent="0.25">
      <c r="B23" s="376">
        <v>13</v>
      </c>
      <c r="C23" s="375">
        <v>45715</v>
      </c>
      <c r="D23" s="430" t="s">
        <v>826</v>
      </c>
      <c r="E23" s="398"/>
    </row>
    <row r="24" spans="2:5" ht="139.9" customHeight="1" x14ac:dyDescent="0.25">
      <c r="B24" s="376">
        <v>14</v>
      </c>
      <c r="C24" s="375">
        <v>45715</v>
      </c>
      <c r="D24" s="430" t="s">
        <v>828</v>
      </c>
      <c r="E24" s="398"/>
    </row>
    <row r="25" spans="2:5" ht="139.9" customHeight="1" x14ac:dyDescent="0.25">
      <c r="B25" s="376">
        <v>15</v>
      </c>
      <c r="C25" s="375">
        <v>45715</v>
      </c>
      <c r="D25" s="430" t="s">
        <v>807</v>
      </c>
      <c r="E25" s="398"/>
    </row>
    <row r="26" spans="2:5" ht="139.9" customHeight="1" x14ac:dyDescent="0.25">
      <c r="B26" s="376">
        <v>16</v>
      </c>
      <c r="C26" s="375">
        <v>45715</v>
      </c>
      <c r="D26" s="430" t="s">
        <v>808</v>
      </c>
      <c r="E26" s="398"/>
    </row>
    <row r="27" spans="2:5" ht="139.9" customHeight="1" x14ac:dyDescent="0.25">
      <c r="B27" s="376">
        <v>17</v>
      </c>
      <c r="C27" s="375">
        <v>45715</v>
      </c>
      <c r="D27" s="430" t="s">
        <v>809</v>
      </c>
      <c r="E27" s="398"/>
    </row>
    <row r="28" spans="2:5" ht="139.9" customHeight="1" x14ac:dyDescent="0.25">
      <c r="B28" s="376">
        <v>18</v>
      </c>
      <c r="C28" s="375">
        <v>45715</v>
      </c>
      <c r="D28" s="430" t="s">
        <v>827</v>
      </c>
      <c r="E28" s="398"/>
    </row>
    <row r="29" spans="2:5" ht="139.9" customHeight="1" x14ac:dyDescent="0.25">
      <c r="B29" s="376">
        <v>19</v>
      </c>
      <c r="C29" s="375">
        <v>45715</v>
      </c>
      <c r="D29" s="430" t="s">
        <v>810</v>
      </c>
      <c r="E29" s="398"/>
    </row>
    <row r="30" spans="2:5" ht="139.9" customHeight="1" x14ac:dyDescent="0.25">
      <c r="B30" s="376">
        <v>20</v>
      </c>
      <c r="C30" s="375">
        <v>45715</v>
      </c>
      <c r="D30" s="430" t="s">
        <v>832</v>
      </c>
      <c r="E30" s="398"/>
    </row>
    <row r="31" spans="2:5" ht="139.9" customHeight="1" x14ac:dyDescent="0.25">
      <c r="B31" s="376">
        <v>21</v>
      </c>
      <c r="C31" s="375">
        <v>45715</v>
      </c>
      <c r="D31" s="430" t="s">
        <v>811</v>
      </c>
      <c r="E31" s="398"/>
    </row>
    <row r="32" spans="2:5" ht="139.9" customHeight="1" x14ac:dyDescent="0.25">
      <c r="B32" s="376">
        <v>22</v>
      </c>
      <c r="C32" s="375">
        <v>45715</v>
      </c>
      <c r="D32" s="430" t="s">
        <v>822</v>
      </c>
      <c r="E32" s="398"/>
    </row>
    <row r="33" spans="2:5" ht="139.9" customHeight="1" x14ac:dyDescent="0.25">
      <c r="B33" s="376">
        <v>23</v>
      </c>
      <c r="C33" s="375">
        <v>45715</v>
      </c>
      <c r="D33" s="430" t="s">
        <v>825</v>
      </c>
      <c r="E33" s="398"/>
    </row>
    <row r="34" spans="2:5" ht="139.9" customHeight="1" x14ac:dyDescent="0.25">
      <c r="B34" s="376">
        <v>24</v>
      </c>
      <c r="C34" s="375">
        <v>45715</v>
      </c>
      <c r="D34" s="430" t="s">
        <v>812</v>
      </c>
      <c r="E34" s="398"/>
    </row>
    <row r="35" spans="2:5" customFormat="1" ht="139.9" customHeight="1" x14ac:dyDescent="0.25">
      <c r="B35" s="376">
        <v>25</v>
      </c>
      <c r="C35" s="375">
        <v>45715</v>
      </c>
      <c r="D35" s="430" t="s">
        <v>813</v>
      </c>
      <c r="E35" s="398"/>
    </row>
    <row r="36" spans="2:5" customFormat="1" ht="139.9" customHeight="1" x14ac:dyDescent="0.25">
      <c r="B36" s="376">
        <v>26</v>
      </c>
      <c r="C36" s="375">
        <v>45715</v>
      </c>
      <c r="D36" s="430" t="s">
        <v>814</v>
      </c>
      <c r="E36" s="398"/>
    </row>
    <row r="37" spans="2:5" ht="139.9" customHeight="1" x14ac:dyDescent="0.25">
      <c r="B37" s="376">
        <v>27</v>
      </c>
      <c r="C37" s="375">
        <v>45715</v>
      </c>
      <c r="D37" s="430" t="s">
        <v>815</v>
      </c>
      <c r="E37" s="398"/>
    </row>
    <row r="38" spans="2:5" ht="139.9" customHeight="1" x14ac:dyDescent="0.25">
      <c r="B38" s="376">
        <v>28</v>
      </c>
      <c r="C38" s="375">
        <v>45715</v>
      </c>
      <c r="D38" s="430" t="s">
        <v>824</v>
      </c>
      <c r="E38" s="398"/>
    </row>
    <row r="39" spans="2:5" ht="139.9" customHeight="1" x14ac:dyDescent="0.25">
      <c r="B39" s="376">
        <v>29</v>
      </c>
      <c r="C39" s="375">
        <v>45715</v>
      </c>
      <c r="D39" s="430" t="s">
        <v>823</v>
      </c>
      <c r="E39" s="398"/>
    </row>
    <row r="40" spans="2:5" ht="139.9" customHeight="1" x14ac:dyDescent="0.25">
      <c r="B40" s="376">
        <v>30</v>
      </c>
      <c r="C40" s="375">
        <v>45715</v>
      </c>
      <c r="D40" s="430" t="s">
        <v>816</v>
      </c>
      <c r="E40" s="398"/>
    </row>
    <row r="41" spans="2:5" ht="139.9" customHeight="1" x14ac:dyDescent="0.25">
      <c r="B41" s="376">
        <v>31</v>
      </c>
      <c r="C41" s="375">
        <v>45715</v>
      </c>
      <c r="D41" s="430" t="s">
        <v>817</v>
      </c>
      <c r="E41" s="398"/>
    </row>
    <row r="42" spans="2:5" ht="139.9" customHeight="1" x14ac:dyDescent="0.25">
      <c r="B42" s="376">
        <v>32</v>
      </c>
      <c r="C42" s="375">
        <v>45715</v>
      </c>
      <c r="D42" s="430" t="s">
        <v>829</v>
      </c>
      <c r="E42" s="398"/>
    </row>
  </sheetData>
  <mergeCells count="7">
    <mergeCell ref="B1:C1"/>
    <mergeCell ref="E1:F1"/>
    <mergeCell ref="B9:E9"/>
    <mergeCell ref="B3:E3"/>
    <mergeCell ref="B5:C5"/>
    <mergeCell ref="B6:C6"/>
    <mergeCell ref="B7:C7"/>
  </mergeCells>
  <printOptions horizontalCentered="1"/>
  <pageMargins left="0.31496062992125984" right="0.31496062992125984" top="0.74803149606299213" bottom="0.94488188976377963" header="0.31496062992125984" footer="0.31496062992125984"/>
  <pageSetup paperSize="9" scale="65" fitToHeight="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view="pageBreakPreview" zoomScaleNormal="100" zoomScaleSheetLayoutView="100" workbookViewId="0">
      <selection activeCell="H27" sqref="H27"/>
    </sheetView>
  </sheetViews>
  <sheetFormatPr baseColWidth="10" defaultColWidth="11.42578125" defaultRowHeight="12.75" outlineLevelRow="1" x14ac:dyDescent="0.25"/>
  <cols>
    <col min="1" max="1" width="6.7109375" style="122" customWidth="1"/>
    <col min="2" max="2" width="15.85546875" style="122" customWidth="1"/>
    <col min="3" max="3" width="20.42578125" style="122" customWidth="1"/>
    <col min="4" max="4" width="8.7109375" style="122" customWidth="1"/>
    <col min="5" max="5" width="5.85546875" style="122" customWidth="1"/>
    <col min="6" max="11" width="7.140625" style="122" customWidth="1"/>
    <col min="12" max="12" width="7.42578125" style="122" customWidth="1"/>
    <col min="13" max="13" width="11" style="122" customWidth="1"/>
    <col min="14" max="14" width="9.7109375" style="122" customWidth="1"/>
    <col min="15" max="15" width="8.7109375" style="122" customWidth="1"/>
    <col min="16" max="16" width="10.85546875" style="122" customWidth="1"/>
    <col min="17" max="21" width="3.28515625" style="122" customWidth="1"/>
    <col min="22" max="22" width="5" style="122" customWidth="1"/>
    <col min="23" max="23" width="5.85546875" style="122" customWidth="1"/>
    <col min="24" max="24" width="4.28515625" style="122" customWidth="1"/>
    <col min="25" max="25" width="6.140625" style="122" customWidth="1"/>
    <col min="26" max="16384" width="11.42578125" style="122"/>
  </cols>
  <sheetData>
    <row r="1" spans="1:27" ht="54.95" customHeight="1" thickBot="1" x14ac:dyDescent="0.3">
      <c r="A1" s="662"/>
      <c r="B1" s="663"/>
      <c r="C1" s="680" t="s">
        <v>839</v>
      </c>
      <c r="D1" s="681"/>
      <c r="E1" s="681"/>
      <c r="F1" s="681"/>
      <c r="G1" s="681"/>
      <c r="H1" s="681"/>
      <c r="I1" s="682"/>
      <c r="J1" s="662"/>
      <c r="K1" s="673"/>
      <c r="L1" s="673"/>
      <c r="M1" s="663"/>
    </row>
    <row r="3" spans="1:27" ht="18.75" x14ac:dyDescent="0.25">
      <c r="A3" s="693" t="str">
        <f>+'A-D.- FICHA'!C4</f>
        <v>FICHA SCAP</v>
      </c>
      <c r="B3" s="694"/>
      <c r="C3" s="694"/>
      <c r="D3" s="694"/>
      <c r="E3" s="694"/>
      <c r="F3" s="694"/>
      <c r="G3" s="694"/>
      <c r="H3" s="694"/>
      <c r="I3" s="694"/>
      <c r="J3" s="694"/>
      <c r="K3" s="694"/>
      <c r="L3" s="694"/>
      <c r="M3" s="695"/>
    </row>
    <row r="4" spans="1:27" ht="21" x14ac:dyDescent="0.25">
      <c r="A4" s="159"/>
      <c r="B4" s="159"/>
      <c r="C4" s="160"/>
      <c r="D4" s="160"/>
      <c r="E4" s="160"/>
      <c r="F4" s="160"/>
      <c r="G4" s="160"/>
      <c r="H4" s="160"/>
      <c r="I4" s="160"/>
      <c r="J4" s="160"/>
      <c r="K4" s="160"/>
      <c r="L4" s="160"/>
      <c r="M4" s="160"/>
      <c r="N4" s="160"/>
    </row>
    <row r="5" spans="1:27" ht="15" x14ac:dyDescent="0.25">
      <c r="A5" s="161" t="s">
        <v>516</v>
      </c>
      <c r="B5" s="161"/>
      <c r="C5" s="123"/>
      <c r="D5" s="123"/>
      <c r="E5" s="123"/>
      <c r="F5" s="123"/>
      <c r="G5" s="123"/>
      <c r="H5" s="123"/>
      <c r="I5" s="123"/>
      <c r="J5" s="123"/>
      <c r="K5" s="123"/>
      <c r="L5" s="123"/>
      <c r="M5" s="123"/>
      <c r="N5" s="123"/>
      <c r="AA5"/>
    </row>
    <row r="6" spans="1:27" ht="15" x14ac:dyDescent="0.25">
      <c r="AA6"/>
    </row>
    <row r="7" spans="1:27" ht="15" x14ac:dyDescent="0.25">
      <c r="A7" s="60" t="str">
        <f>+CONCATENATE("NOMBRE: ",'A-D.- FICHA'!J10)</f>
        <v>NOMBRE: PUENTE</v>
      </c>
      <c r="B7" s="60"/>
      <c r="C7" s="61"/>
      <c r="D7" s="124"/>
      <c r="E7" s="60" t="s">
        <v>520</v>
      </c>
      <c r="F7" s="60" t="str">
        <f>+'A-D.- FICHA'!P16</f>
        <v>3N</v>
      </c>
      <c r="G7" s="60"/>
      <c r="H7" s="60"/>
      <c r="I7" s="60"/>
      <c r="J7" s="60" t="s">
        <v>777</v>
      </c>
      <c r="K7" s="60"/>
      <c r="L7" s="60"/>
      <c r="M7" s="380">
        <f>+'A-D.- FICHA'!P18</f>
        <v>30298</v>
      </c>
      <c r="N7" s="124"/>
      <c r="AA7"/>
    </row>
    <row r="8" spans="1:27" ht="15" x14ac:dyDescent="0.25">
      <c r="AA8"/>
    </row>
    <row r="9" spans="1:27" ht="15.75" thickBot="1" x14ac:dyDescent="0.3">
      <c r="A9" s="168" t="s">
        <v>443</v>
      </c>
      <c r="B9" s="472"/>
      <c r="C9" s="169"/>
      <c r="D9" s="169"/>
      <c r="E9" s="169"/>
      <c r="F9" s="169"/>
      <c r="G9" s="169"/>
      <c r="H9" s="169"/>
      <c r="I9" s="169"/>
      <c r="J9" s="169"/>
      <c r="K9" s="169"/>
      <c r="L9" s="169"/>
      <c r="M9" s="169"/>
      <c r="N9"/>
      <c r="AA9"/>
    </row>
    <row r="10" spans="1:27" ht="13.5" customHeight="1" thickTop="1" x14ac:dyDescent="0.25">
      <c r="A10" s="687" t="s">
        <v>525</v>
      </c>
      <c r="B10" s="674" t="s">
        <v>445</v>
      </c>
      <c r="C10" s="675"/>
      <c r="D10" s="690" t="s">
        <v>309</v>
      </c>
      <c r="E10" s="690" t="s">
        <v>292</v>
      </c>
      <c r="F10" s="705" t="s">
        <v>494</v>
      </c>
      <c r="G10" s="708" t="s">
        <v>524</v>
      </c>
      <c r="H10" s="709"/>
      <c r="I10" s="709"/>
      <c r="J10" s="709"/>
      <c r="K10" s="709"/>
      <c r="L10" s="709"/>
      <c r="M10" s="702" t="s">
        <v>526</v>
      </c>
      <c r="N10"/>
      <c r="AA10"/>
    </row>
    <row r="11" spans="1:27" ht="15" customHeight="1" x14ac:dyDescent="0.25">
      <c r="A11" s="688"/>
      <c r="B11" s="676"/>
      <c r="C11" s="677"/>
      <c r="D11" s="691"/>
      <c r="E11" s="691"/>
      <c r="F11" s="706"/>
      <c r="G11" s="211">
        <v>0</v>
      </c>
      <c r="H11" s="212">
        <v>1</v>
      </c>
      <c r="I11" s="212">
        <v>2</v>
      </c>
      <c r="J11" s="212">
        <v>3</v>
      </c>
      <c r="K11" s="212">
        <v>4</v>
      </c>
      <c r="L11" s="212">
        <v>5</v>
      </c>
      <c r="M11" s="703"/>
      <c r="N11"/>
      <c r="O11" s="126"/>
      <c r="W11"/>
      <c r="AA11"/>
    </row>
    <row r="12" spans="1:27" ht="23.25" customHeight="1" thickBot="1" x14ac:dyDescent="0.3">
      <c r="A12" s="689"/>
      <c r="B12" s="678"/>
      <c r="C12" s="679"/>
      <c r="D12" s="692"/>
      <c r="E12" s="692"/>
      <c r="F12" s="707"/>
      <c r="G12" s="217" t="s">
        <v>425</v>
      </c>
      <c r="H12" s="218" t="s">
        <v>314</v>
      </c>
      <c r="I12" s="218" t="s">
        <v>313</v>
      </c>
      <c r="J12" s="218" t="s">
        <v>312</v>
      </c>
      <c r="K12" s="218" t="s">
        <v>311</v>
      </c>
      <c r="L12" s="218" t="s">
        <v>490</v>
      </c>
      <c r="M12" s="704"/>
      <c r="N12" t="str">
        <f>IF(M13&gt;4,"MUY MALO",IF(M13&gt;3,"MALO",IF(M13&gt;2,"REGULAR","BUENO")))</f>
        <v>BUENO</v>
      </c>
      <c r="O12" s="126"/>
      <c r="P12" s="127"/>
      <c r="Q12" s="128"/>
      <c r="R12" s="124"/>
      <c r="S12" s="124"/>
      <c r="T12" s="124"/>
      <c r="U12" s="124"/>
      <c r="V12" s="128"/>
      <c r="W12"/>
      <c r="X12" s="128"/>
      <c r="Y12" s="128"/>
      <c r="AA12"/>
    </row>
    <row r="13" spans="1:27" ht="15.75" thickTop="1" x14ac:dyDescent="0.25">
      <c r="A13" s="248"/>
      <c r="B13" s="473"/>
      <c r="C13" s="170"/>
      <c r="D13" s="177"/>
      <c r="E13" s="176"/>
      <c r="F13" s="178"/>
      <c r="G13" s="199"/>
      <c r="H13" s="200"/>
      <c r="I13" s="200"/>
      <c r="J13" s="200"/>
      <c r="K13" s="200"/>
      <c r="L13" s="200"/>
      <c r="M13" s="699">
        <f>+F191</f>
        <v>1.5554252143914247</v>
      </c>
      <c r="N13"/>
      <c r="O13" s="126" t="s">
        <v>580</v>
      </c>
      <c r="P13" s="127"/>
      <c r="Q13" s="128"/>
      <c r="R13" s="124"/>
      <c r="S13" s="124"/>
      <c r="T13" s="124"/>
      <c r="U13" s="124"/>
      <c r="V13" s="128"/>
      <c r="W13"/>
      <c r="X13" s="128"/>
      <c r="Y13" s="128"/>
      <c r="AA13"/>
    </row>
    <row r="14" spans="1:27" ht="18.75" customHeight="1" x14ac:dyDescent="0.25">
      <c r="A14" s="248">
        <v>168</v>
      </c>
      <c r="B14" s="671" t="s">
        <v>356</v>
      </c>
      <c r="C14" s="672"/>
      <c r="D14" s="434">
        <f>4.7*0.2*31.2</f>
        <v>29.327999999999999</v>
      </c>
      <c r="E14" s="172" t="s">
        <v>846</v>
      </c>
      <c r="F14" s="197">
        <v>1</v>
      </c>
      <c r="G14" s="201">
        <v>90</v>
      </c>
      <c r="H14" s="202">
        <v>10</v>
      </c>
      <c r="I14" s="202"/>
      <c r="J14" s="202"/>
      <c r="K14" s="202"/>
      <c r="L14" s="202"/>
      <c r="M14" s="700"/>
      <c r="N14"/>
      <c r="O14" s="131">
        <f>SUM(G14:L14)</f>
        <v>100</v>
      </c>
      <c r="P14" s="328" t="str">
        <f>+IF(O14&lt;=100,+IF(O14=100,"Ok",""),"se pasa")</f>
        <v>Ok</v>
      </c>
      <c r="Q14" s="130"/>
      <c r="R14" s="130"/>
      <c r="S14" s="130"/>
      <c r="T14" s="130"/>
      <c r="U14" s="130"/>
      <c r="V14"/>
      <c r="W14"/>
      <c r="X14" s="127"/>
      <c r="Y14" s="131"/>
      <c r="AA14"/>
    </row>
    <row r="15" spans="1:27" ht="14.25" customHeight="1" x14ac:dyDescent="0.25">
      <c r="A15" s="248">
        <v>201</v>
      </c>
      <c r="B15" s="671" t="s">
        <v>366</v>
      </c>
      <c r="C15" s="672"/>
      <c r="D15" s="434">
        <f>66.05*0.5*2</f>
        <v>66.05</v>
      </c>
      <c r="E15" s="172" t="s">
        <v>332</v>
      </c>
      <c r="F15" s="197">
        <v>1</v>
      </c>
      <c r="G15" s="203">
        <v>70</v>
      </c>
      <c r="H15" s="426">
        <v>30</v>
      </c>
      <c r="I15" s="426"/>
      <c r="J15" s="426"/>
      <c r="K15" s="204"/>
      <c r="L15" s="204"/>
      <c r="M15" s="700"/>
      <c r="N15"/>
      <c r="O15" s="131">
        <f t="shared" ref="O15:O36" si="0">SUM(G15:L15)</f>
        <v>100</v>
      </c>
      <c r="P15" s="328" t="str">
        <f t="shared" ref="P15:P36" si="1">+IF(O15&lt;=100,+IF(O15=100,"Ok",""),"se pasa")</f>
        <v>Ok</v>
      </c>
      <c r="Q15" s="130"/>
      <c r="R15" s="130"/>
      <c r="S15" s="130"/>
      <c r="T15" s="130"/>
      <c r="U15" s="130"/>
      <c r="V15"/>
      <c r="W15"/>
      <c r="X15" s="127"/>
      <c r="Y15" s="131"/>
      <c r="AA15"/>
    </row>
    <row r="16" spans="1:27" ht="15" x14ac:dyDescent="0.25">
      <c r="A16" s="248">
        <v>324</v>
      </c>
      <c r="B16" s="671" t="s">
        <v>317</v>
      </c>
      <c r="C16" s="672"/>
      <c r="D16" s="434">
        <f>0.375*5*3.5</f>
        <v>6.5625</v>
      </c>
      <c r="E16" s="172" t="s">
        <v>846</v>
      </c>
      <c r="F16" s="197">
        <v>0.4</v>
      </c>
      <c r="G16" s="201">
        <v>50</v>
      </c>
      <c r="H16" s="426"/>
      <c r="I16" s="426">
        <v>50</v>
      </c>
      <c r="J16" s="426"/>
      <c r="K16" s="202"/>
      <c r="L16" s="202"/>
      <c r="M16" s="700"/>
      <c r="N16"/>
      <c r="O16" s="131">
        <f t="shared" si="0"/>
        <v>100</v>
      </c>
      <c r="P16" s="328" t="str">
        <f t="shared" si="1"/>
        <v>Ok</v>
      </c>
      <c r="Q16" s="130"/>
      <c r="R16" s="130"/>
      <c r="S16" s="130"/>
      <c r="T16" s="130"/>
      <c r="U16" s="130"/>
      <c r="V16"/>
      <c r="W16"/>
      <c r="X16" s="127"/>
      <c r="Y16" s="131"/>
      <c r="AA16"/>
    </row>
    <row r="17" spans="1:27" ht="15" x14ac:dyDescent="0.25">
      <c r="A17" s="248">
        <v>341</v>
      </c>
      <c r="B17" s="671" t="s">
        <v>196</v>
      </c>
      <c r="C17" s="672"/>
      <c r="D17" s="434">
        <f>12.78*2*4.7</f>
        <v>120.13200000000001</v>
      </c>
      <c r="E17" s="172" t="s">
        <v>301</v>
      </c>
      <c r="F17" s="197">
        <v>0.4</v>
      </c>
      <c r="G17" s="201"/>
      <c r="H17" s="426"/>
      <c r="I17" s="426">
        <v>100</v>
      </c>
      <c r="J17" s="426"/>
      <c r="K17" s="202"/>
      <c r="L17" s="202"/>
      <c r="M17" s="700"/>
      <c r="N17"/>
      <c r="O17" s="131">
        <f t="shared" si="0"/>
        <v>100</v>
      </c>
      <c r="P17" s="328" t="str">
        <f t="shared" si="1"/>
        <v>Ok</v>
      </c>
      <c r="Q17" s="130"/>
      <c r="R17" s="130"/>
      <c r="S17" s="130"/>
      <c r="T17" s="130"/>
      <c r="U17" s="130"/>
      <c r="V17"/>
      <c r="W17"/>
      <c r="X17" s="127"/>
      <c r="Y17" s="131"/>
      <c r="AA17"/>
    </row>
    <row r="18" spans="1:27" ht="15" customHeight="1" x14ac:dyDescent="0.25">
      <c r="A18" s="248">
        <v>401</v>
      </c>
      <c r="B18" s="671" t="s">
        <v>403</v>
      </c>
      <c r="C18" s="672"/>
      <c r="D18" s="434">
        <f>3.5*0.3*5.3*4</f>
        <v>22.26</v>
      </c>
      <c r="E18" s="172" t="s">
        <v>301</v>
      </c>
      <c r="F18" s="197">
        <v>0.6</v>
      </c>
      <c r="G18" s="201"/>
      <c r="H18" s="426">
        <v>100</v>
      </c>
      <c r="I18" s="427"/>
      <c r="J18" s="427"/>
      <c r="K18" s="202"/>
      <c r="L18" s="202"/>
      <c r="M18" s="700"/>
      <c r="N18"/>
      <c r="O18" s="131">
        <f t="shared" si="0"/>
        <v>100</v>
      </c>
      <c r="P18" s="328" t="str">
        <f t="shared" si="1"/>
        <v>Ok</v>
      </c>
      <c r="Q18" s="130"/>
      <c r="R18" s="130"/>
      <c r="S18" s="130"/>
      <c r="T18" s="130"/>
      <c r="U18" s="130"/>
      <c r="V18"/>
      <c r="W18"/>
      <c r="X18" s="127"/>
      <c r="Y18" s="131"/>
      <c r="AA18"/>
    </row>
    <row r="19" spans="1:27" ht="15.75" customHeight="1" x14ac:dyDescent="0.25">
      <c r="A19" s="248">
        <v>402</v>
      </c>
      <c r="B19" s="671" t="s">
        <v>404</v>
      </c>
      <c r="C19" s="672"/>
      <c r="D19" s="434">
        <f>31.2*3.5</f>
        <v>109.2</v>
      </c>
      <c r="E19" s="172" t="s">
        <v>301</v>
      </c>
      <c r="F19" s="197">
        <v>0.6</v>
      </c>
      <c r="G19" s="203">
        <v>70</v>
      </c>
      <c r="H19" s="426">
        <v>30</v>
      </c>
      <c r="I19" s="427"/>
      <c r="J19" s="427"/>
      <c r="K19" s="204"/>
      <c r="L19" s="204"/>
      <c r="M19" s="700"/>
      <c r="N19"/>
      <c r="O19" s="131">
        <f t="shared" si="0"/>
        <v>100</v>
      </c>
      <c r="P19" s="328" t="str">
        <f t="shared" si="1"/>
        <v>Ok</v>
      </c>
      <c r="T19" s="127"/>
      <c r="U19" s="127"/>
      <c r="V19"/>
      <c r="AA19"/>
    </row>
    <row r="20" spans="1:27" ht="13.5" customHeight="1" x14ac:dyDescent="0.25">
      <c r="A20" s="248">
        <v>501</v>
      </c>
      <c r="B20" s="671" t="s">
        <v>413</v>
      </c>
      <c r="C20" s="672"/>
      <c r="D20" s="434">
        <f>31.2*0.6*2</f>
        <v>37.44</v>
      </c>
      <c r="E20" s="172" t="s">
        <v>846</v>
      </c>
      <c r="F20" s="197">
        <v>0.2</v>
      </c>
      <c r="G20" s="201">
        <v>100</v>
      </c>
      <c r="H20" s="426"/>
      <c r="I20" s="426"/>
      <c r="J20" s="426"/>
      <c r="K20" s="202"/>
      <c r="L20" s="202"/>
      <c r="M20" s="700"/>
      <c r="N20"/>
      <c r="O20" s="131">
        <f t="shared" si="0"/>
        <v>100</v>
      </c>
      <c r="P20" s="328" t="str">
        <f t="shared" si="1"/>
        <v>Ok</v>
      </c>
      <c r="T20" s="127"/>
      <c r="U20" s="127"/>
      <c r="V20"/>
      <c r="AA20"/>
    </row>
    <row r="21" spans="1:27" ht="15" x14ac:dyDescent="0.25">
      <c r="A21" s="248">
        <v>504</v>
      </c>
      <c r="B21" s="671" t="s">
        <v>416</v>
      </c>
      <c r="C21" s="672"/>
      <c r="D21" s="434">
        <f>2*31.2</f>
        <v>62.4</v>
      </c>
      <c r="E21" s="172" t="s">
        <v>332</v>
      </c>
      <c r="F21" s="197">
        <v>0.6</v>
      </c>
      <c r="G21" s="203">
        <v>50</v>
      </c>
      <c r="H21" s="426">
        <v>50</v>
      </c>
      <c r="I21" s="427"/>
      <c r="J21" s="427"/>
      <c r="K21" s="204"/>
      <c r="L21" s="204"/>
      <c r="M21" s="700"/>
      <c r="N21"/>
      <c r="O21" s="131">
        <f t="shared" si="0"/>
        <v>100</v>
      </c>
      <c r="P21" s="328" t="str">
        <f t="shared" si="1"/>
        <v>Ok</v>
      </c>
      <c r="V21"/>
      <c r="AA21"/>
    </row>
    <row r="22" spans="1:27" ht="15" x14ac:dyDescent="0.25">
      <c r="A22" s="248">
        <v>511</v>
      </c>
      <c r="B22" s="671" t="s">
        <v>419</v>
      </c>
      <c r="C22" s="672"/>
      <c r="D22" s="434">
        <v>0</v>
      </c>
      <c r="E22" s="172" t="s">
        <v>316</v>
      </c>
      <c r="F22" s="197">
        <v>0.2</v>
      </c>
      <c r="G22" s="201"/>
      <c r="H22" s="426">
        <v>80</v>
      </c>
      <c r="I22" s="426">
        <v>20</v>
      </c>
      <c r="J22" s="426"/>
      <c r="K22" s="202"/>
      <c r="L22" s="202"/>
      <c r="M22" s="700"/>
      <c r="N22"/>
      <c r="O22" s="131">
        <f t="shared" si="0"/>
        <v>100</v>
      </c>
      <c r="P22" s="328" t="str">
        <f t="shared" si="1"/>
        <v>Ok</v>
      </c>
      <c r="V22"/>
      <c r="AA22"/>
    </row>
    <row r="23" spans="1:27" ht="12.75" customHeight="1" x14ac:dyDescent="0.25">
      <c r="A23" s="248">
        <v>530</v>
      </c>
      <c r="B23" s="671" t="s">
        <v>203</v>
      </c>
      <c r="C23" s="672"/>
      <c r="D23" s="434">
        <v>2</v>
      </c>
      <c r="E23" s="172" t="s">
        <v>301</v>
      </c>
      <c r="F23" s="197">
        <v>0.2</v>
      </c>
      <c r="G23" s="203"/>
      <c r="H23" s="426">
        <v>80</v>
      </c>
      <c r="I23" s="427">
        <v>20</v>
      </c>
      <c r="J23" s="427"/>
      <c r="K23" s="204"/>
      <c r="L23" s="204"/>
      <c r="M23" s="700"/>
      <c r="N23"/>
      <c r="O23" s="131">
        <f t="shared" si="0"/>
        <v>100</v>
      </c>
      <c r="P23" s="328" t="str">
        <f t="shared" si="1"/>
        <v>Ok</v>
      </c>
      <c r="S23" s="61"/>
      <c r="V23"/>
      <c r="AA23"/>
    </row>
    <row r="24" spans="1:27" ht="15" x14ac:dyDescent="0.25">
      <c r="A24" s="248"/>
      <c r="B24" s="671"/>
      <c r="C24" s="672"/>
      <c r="D24" s="434"/>
      <c r="E24" s="172"/>
      <c r="F24" s="197"/>
      <c r="G24" s="201"/>
      <c r="H24" s="426"/>
      <c r="I24" s="426"/>
      <c r="J24" s="426"/>
      <c r="K24" s="202"/>
      <c r="L24" s="202"/>
      <c r="M24" s="700"/>
      <c r="N24"/>
      <c r="O24" s="131">
        <f t="shared" si="0"/>
        <v>0</v>
      </c>
      <c r="P24" s="328" t="str">
        <f t="shared" si="1"/>
        <v/>
      </c>
      <c r="S24" s="61"/>
      <c r="V24"/>
      <c r="AA24"/>
    </row>
    <row r="25" spans="1:27" ht="15" x14ac:dyDescent="0.25">
      <c r="A25" s="248"/>
      <c r="B25" s="671"/>
      <c r="C25" s="672"/>
      <c r="D25" s="434"/>
      <c r="E25" s="172"/>
      <c r="F25" s="197"/>
      <c r="G25" s="201"/>
      <c r="H25" s="426"/>
      <c r="I25" s="426"/>
      <c r="J25" s="426"/>
      <c r="K25" s="202"/>
      <c r="L25" s="204"/>
      <c r="M25" s="700"/>
      <c r="N25"/>
      <c r="O25" s="131">
        <f t="shared" si="0"/>
        <v>0</v>
      </c>
      <c r="P25" s="328" t="str">
        <f t="shared" si="1"/>
        <v/>
      </c>
      <c r="S25" s="61"/>
      <c r="V25"/>
      <c r="AA25"/>
    </row>
    <row r="26" spans="1:27" ht="15" x14ac:dyDescent="0.25">
      <c r="A26" s="248"/>
      <c r="B26" s="671"/>
      <c r="C26" s="672"/>
      <c r="D26" s="434"/>
      <c r="E26" s="172"/>
      <c r="F26" s="197"/>
      <c r="G26" s="201"/>
      <c r="H26" s="426"/>
      <c r="I26" s="426"/>
      <c r="J26" s="426"/>
      <c r="K26" s="202"/>
      <c r="L26" s="202"/>
      <c r="M26" s="700"/>
      <c r="N26"/>
      <c r="O26" s="131">
        <f t="shared" si="0"/>
        <v>0</v>
      </c>
      <c r="P26" s="328" t="str">
        <f t="shared" si="1"/>
        <v/>
      </c>
      <c r="V26"/>
      <c r="AA26"/>
    </row>
    <row r="27" spans="1:27" ht="15" x14ac:dyDescent="0.25">
      <c r="A27" s="248"/>
      <c r="B27" s="671"/>
      <c r="C27" s="672"/>
      <c r="D27" s="434"/>
      <c r="E27" s="172"/>
      <c r="F27" s="197"/>
      <c r="G27" s="201"/>
      <c r="H27" s="426"/>
      <c r="I27" s="426"/>
      <c r="J27" s="426"/>
      <c r="K27" s="202"/>
      <c r="L27" s="202"/>
      <c r="M27" s="700"/>
      <c r="N27"/>
      <c r="O27" s="131">
        <f t="shared" si="0"/>
        <v>0</v>
      </c>
      <c r="P27" s="328" t="str">
        <f t="shared" si="1"/>
        <v/>
      </c>
      <c r="V27"/>
      <c r="AA27"/>
    </row>
    <row r="28" spans="1:27" ht="15" x14ac:dyDescent="0.25">
      <c r="A28" s="248"/>
      <c r="B28" s="667"/>
      <c r="C28" s="668"/>
      <c r="D28" s="167"/>
      <c r="E28" s="172"/>
      <c r="F28" s="197"/>
      <c r="G28" s="201"/>
      <c r="H28" s="426"/>
      <c r="I28" s="426"/>
      <c r="J28" s="426"/>
      <c r="K28" s="202"/>
      <c r="L28" s="202"/>
      <c r="M28" s="700"/>
      <c r="N28"/>
      <c r="O28" s="131">
        <f t="shared" si="0"/>
        <v>0</v>
      </c>
      <c r="P28" s="328" t="str">
        <f t="shared" si="1"/>
        <v/>
      </c>
      <c r="V28"/>
      <c r="AA28"/>
    </row>
    <row r="29" spans="1:27" ht="15" x14ac:dyDescent="0.25">
      <c r="A29" s="248"/>
      <c r="B29" s="667"/>
      <c r="C29" s="668"/>
      <c r="D29" s="167"/>
      <c r="E29" s="172"/>
      <c r="F29" s="197"/>
      <c r="G29" s="201"/>
      <c r="H29" s="426"/>
      <c r="I29" s="426"/>
      <c r="J29" s="426"/>
      <c r="K29" s="202"/>
      <c r="L29" s="202"/>
      <c r="M29" s="700"/>
      <c r="N29"/>
      <c r="O29" s="131">
        <f t="shared" si="0"/>
        <v>0</v>
      </c>
      <c r="P29" s="328" t="str">
        <f t="shared" si="1"/>
        <v/>
      </c>
      <c r="V29"/>
      <c r="AA29"/>
    </row>
    <row r="30" spans="1:27" ht="15" x14ac:dyDescent="0.25">
      <c r="A30" s="248"/>
      <c r="B30" s="667"/>
      <c r="C30" s="668"/>
      <c r="D30" s="167"/>
      <c r="E30" s="172"/>
      <c r="F30" s="197"/>
      <c r="G30" s="201"/>
      <c r="H30" s="202"/>
      <c r="I30" s="202"/>
      <c r="J30" s="202"/>
      <c r="K30" s="202"/>
      <c r="L30" s="202"/>
      <c r="M30" s="700"/>
      <c r="N30"/>
      <c r="O30" s="131">
        <f t="shared" si="0"/>
        <v>0</v>
      </c>
      <c r="P30" s="328" t="str">
        <f t="shared" si="1"/>
        <v/>
      </c>
      <c r="V30"/>
      <c r="AA30"/>
    </row>
    <row r="31" spans="1:27" ht="15" x14ac:dyDescent="0.25">
      <c r="A31" s="248"/>
      <c r="B31" s="667"/>
      <c r="C31" s="668"/>
      <c r="D31" s="167"/>
      <c r="E31" s="172"/>
      <c r="F31" s="197"/>
      <c r="G31" s="201"/>
      <c r="H31" s="202"/>
      <c r="I31" s="202"/>
      <c r="J31" s="202"/>
      <c r="K31" s="202"/>
      <c r="L31" s="202"/>
      <c r="M31" s="700"/>
      <c r="N31"/>
      <c r="O31" s="131">
        <f t="shared" si="0"/>
        <v>0</v>
      </c>
      <c r="P31" s="328" t="str">
        <f t="shared" si="1"/>
        <v/>
      </c>
      <c r="V31"/>
      <c r="AA31"/>
    </row>
    <row r="32" spans="1:27" ht="15" x14ac:dyDescent="0.25">
      <c r="A32" s="248"/>
      <c r="B32" s="667"/>
      <c r="C32" s="668"/>
      <c r="D32" s="167"/>
      <c r="E32" s="172"/>
      <c r="F32" s="197"/>
      <c r="G32" s="201"/>
      <c r="H32" s="202"/>
      <c r="I32" s="202"/>
      <c r="J32" s="202"/>
      <c r="K32" s="202"/>
      <c r="L32" s="202"/>
      <c r="M32" s="700"/>
      <c r="N32"/>
      <c r="O32" s="131">
        <f t="shared" si="0"/>
        <v>0</v>
      </c>
      <c r="P32" s="328" t="str">
        <f t="shared" si="1"/>
        <v/>
      </c>
      <c r="V32"/>
      <c r="AA32"/>
    </row>
    <row r="33" spans="1:27" ht="15" x14ac:dyDescent="0.25">
      <c r="A33" s="248"/>
      <c r="B33" s="667"/>
      <c r="C33" s="668"/>
      <c r="D33" s="166"/>
      <c r="E33" s="172"/>
      <c r="F33" s="197"/>
      <c r="G33" s="201"/>
      <c r="H33" s="202"/>
      <c r="I33" s="202"/>
      <c r="J33" s="202"/>
      <c r="K33" s="202"/>
      <c r="L33" s="202"/>
      <c r="M33" s="700"/>
      <c r="N33"/>
      <c r="O33" s="131">
        <f t="shared" si="0"/>
        <v>0</v>
      </c>
      <c r="P33" s="328" t="str">
        <f t="shared" si="1"/>
        <v/>
      </c>
      <c r="V33"/>
      <c r="AA33"/>
    </row>
    <row r="34" spans="1:27" ht="15" x14ac:dyDescent="0.25">
      <c r="A34" s="248"/>
      <c r="B34" s="667"/>
      <c r="C34" s="668"/>
      <c r="D34" s="166"/>
      <c r="E34" s="172"/>
      <c r="F34" s="197"/>
      <c r="G34" s="201"/>
      <c r="H34" s="202"/>
      <c r="I34" s="202"/>
      <c r="J34" s="202"/>
      <c r="K34" s="202"/>
      <c r="L34" s="202"/>
      <c r="M34" s="700"/>
      <c r="N34"/>
      <c r="O34" s="131">
        <f t="shared" si="0"/>
        <v>0</v>
      </c>
      <c r="P34" s="328" t="str">
        <f t="shared" si="1"/>
        <v/>
      </c>
      <c r="V34"/>
    </row>
    <row r="35" spans="1:27" ht="15" x14ac:dyDescent="0.25">
      <c r="A35" s="248"/>
      <c r="B35" s="667"/>
      <c r="C35" s="668"/>
      <c r="D35" s="166"/>
      <c r="E35" s="172"/>
      <c r="F35" s="197"/>
      <c r="G35" s="201"/>
      <c r="H35" s="202"/>
      <c r="I35" s="202"/>
      <c r="J35" s="202"/>
      <c r="K35" s="202"/>
      <c r="L35" s="202"/>
      <c r="M35" s="700"/>
      <c r="N35"/>
      <c r="O35" s="131">
        <f t="shared" si="0"/>
        <v>0</v>
      </c>
      <c r="P35" s="328" t="str">
        <f t="shared" si="1"/>
        <v/>
      </c>
      <c r="V35"/>
    </row>
    <row r="36" spans="1:27" ht="15" x14ac:dyDescent="0.25">
      <c r="A36" s="248"/>
      <c r="B36" s="667"/>
      <c r="C36" s="668"/>
      <c r="D36" s="166"/>
      <c r="E36" s="172" t="str">
        <f>+IF(A36=0," ",VLOOKUP(A36,#REF!,7))</f>
        <v xml:space="preserve"> </v>
      </c>
      <c r="F36" s="197"/>
      <c r="G36" s="201"/>
      <c r="H36" s="202"/>
      <c r="I36" s="202"/>
      <c r="J36" s="202"/>
      <c r="K36" s="202"/>
      <c r="L36" s="202"/>
      <c r="M36" s="700"/>
      <c r="N36"/>
      <c r="O36" s="131">
        <f t="shared" si="0"/>
        <v>0</v>
      </c>
      <c r="P36" s="328" t="str">
        <f t="shared" si="1"/>
        <v/>
      </c>
      <c r="V36"/>
    </row>
    <row r="37" spans="1:27" ht="15" x14ac:dyDescent="0.25">
      <c r="A37" s="248"/>
      <c r="B37" s="667"/>
      <c r="C37" s="668"/>
      <c r="D37" s="166"/>
      <c r="E37" s="172" t="str">
        <f>+IF(A37=0," ",VLOOKUP(A37,#REF!,7))</f>
        <v xml:space="preserve"> </v>
      </c>
      <c r="F37" s="197"/>
      <c r="G37" s="201"/>
      <c r="H37" s="202"/>
      <c r="I37" s="202"/>
      <c r="J37" s="202"/>
      <c r="K37" s="202"/>
      <c r="L37" s="202"/>
      <c r="M37" s="700"/>
      <c r="N37"/>
      <c r="O37" s="127"/>
      <c r="P37" s="127"/>
      <c r="V37"/>
    </row>
    <row r="38" spans="1:27" ht="15" x14ac:dyDescent="0.25">
      <c r="A38" s="248"/>
      <c r="B38" s="667"/>
      <c r="C38" s="668"/>
      <c r="D38" s="166"/>
      <c r="E38" s="172" t="str">
        <f>+IF(A38=0," ",VLOOKUP(A38,#REF!,7))</f>
        <v xml:space="preserve"> </v>
      </c>
      <c r="F38" s="197"/>
      <c r="G38" s="201"/>
      <c r="H38" s="202"/>
      <c r="I38" s="202"/>
      <c r="J38" s="202"/>
      <c r="K38" s="202"/>
      <c r="L38" s="202"/>
      <c r="M38" s="700"/>
      <c r="N38"/>
      <c r="O38" s="127"/>
      <c r="P38" s="127"/>
    </row>
    <row r="39" spans="1:27" ht="15" x14ac:dyDescent="0.25">
      <c r="A39" s="248"/>
      <c r="B39" s="667"/>
      <c r="C39" s="668"/>
      <c r="D39" s="166"/>
      <c r="E39" s="172" t="str">
        <f>+IF(A39=0," ",VLOOKUP(A39,#REF!,7))</f>
        <v xml:space="preserve"> </v>
      </c>
      <c r="F39" s="197"/>
      <c r="G39" s="201"/>
      <c r="H39" s="202"/>
      <c r="I39" s="202"/>
      <c r="J39" s="202"/>
      <c r="K39" s="202"/>
      <c r="L39" s="202"/>
      <c r="M39" s="700"/>
      <c r="N39"/>
      <c r="O39" s="127"/>
      <c r="P39" s="127"/>
    </row>
    <row r="40" spans="1:27" ht="15" x14ac:dyDescent="0.25">
      <c r="A40" s="248"/>
      <c r="B40" s="667"/>
      <c r="C40" s="668"/>
      <c r="D40" s="166"/>
      <c r="E40" s="172" t="str">
        <f>+IF(A40=0," ",VLOOKUP(A40,#REF!,7))</f>
        <v xml:space="preserve"> </v>
      </c>
      <c r="F40" s="197"/>
      <c r="G40" s="201"/>
      <c r="H40" s="202"/>
      <c r="I40" s="202"/>
      <c r="J40" s="202"/>
      <c r="K40" s="202"/>
      <c r="L40" s="202"/>
      <c r="M40" s="700"/>
      <c r="N40"/>
      <c r="O40" s="127"/>
      <c r="P40" s="127"/>
    </row>
    <row r="41" spans="1:27" ht="15" x14ac:dyDescent="0.25">
      <c r="A41" s="248"/>
      <c r="B41" s="667"/>
      <c r="C41" s="668"/>
      <c r="D41" s="166"/>
      <c r="E41" s="172" t="str">
        <f>+IF(A41=0," ",VLOOKUP(A41,#REF!,7))</f>
        <v xml:space="preserve"> </v>
      </c>
      <c r="F41" s="197"/>
      <c r="G41" s="201"/>
      <c r="H41" s="202"/>
      <c r="I41" s="202"/>
      <c r="J41" s="202"/>
      <c r="K41" s="202"/>
      <c r="L41" s="202"/>
      <c r="M41" s="700"/>
      <c r="N41"/>
      <c r="O41" s="127"/>
      <c r="P41" s="127"/>
    </row>
    <row r="42" spans="1:27" ht="15" x14ac:dyDescent="0.25">
      <c r="A42" s="248"/>
      <c r="B42" s="667"/>
      <c r="C42" s="668"/>
      <c r="D42" s="166"/>
      <c r="E42" s="172" t="str">
        <f>+IF(A42=0," ",VLOOKUP(A42,#REF!,7))</f>
        <v xml:space="preserve"> </v>
      </c>
      <c r="F42" s="197"/>
      <c r="G42" s="201"/>
      <c r="H42" s="202"/>
      <c r="I42" s="202"/>
      <c r="J42" s="202"/>
      <c r="K42" s="202"/>
      <c r="L42" s="202"/>
      <c r="M42" s="700"/>
      <c r="N42"/>
      <c r="O42" s="127"/>
      <c r="P42" s="127"/>
    </row>
    <row r="43" spans="1:27" ht="15" x14ac:dyDescent="0.25">
      <c r="A43" s="248"/>
      <c r="B43" s="667"/>
      <c r="C43" s="668"/>
      <c r="D43" s="166"/>
      <c r="E43" s="172" t="str">
        <f>+IF(A43=0," ",VLOOKUP(A43,#REF!,7))</f>
        <v xml:space="preserve"> </v>
      </c>
      <c r="F43" s="197"/>
      <c r="G43" s="201"/>
      <c r="H43" s="202"/>
      <c r="I43" s="202"/>
      <c r="J43" s="202"/>
      <c r="K43" s="202"/>
      <c r="L43" s="202"/>
      <c r="M43" s="700"/>
      <c r="N43"/>
      <c r="O43" s="127"/>
      <c r="P43" s="127"/>
    </row>
    <row r="44" spans="1:27" ht="15" x14ac:dyDescent="0.25">
      <c r="A44" s="248"/>
      <c r="B44" s="667"/>
      <c r="C44" s="668"/>
      <c r="D44" s="166"/>
      <c r="E44" s="172" t="str">
        <f>+IF(A44=0," ",VLOOKUP(A44,#REF!,7))</f>
        <v xml:space="preserve"> </v>
      </c>
      <c r="F44" s="197"/>
      <c r="G44" s="201"/>
      <c r="H44" s="202"/>
      <c r="I44" s="202"/>
      <c r="J44" s="202"/>
      <c r="K44" s="202"/>
      <c r="L44" s="202"/>
      <c r="M44" s="700"/>
      <c r="N44"/>
      <c r="O44" s="127"/>
      <c r="P44" s="127"/>
    </row>
    <row r="45" spans="1:27" ht="15.75" thickBot="1" x14ac:dyDescent="0.3">
      <c r="A45" s="249"/>
      <c r="B45" s="669"/>
      <c r="C45" s="670"/>
      <c r="D45" s="171"/>
      <c r="E45" s="173"/>
      <c r="F45" s="198"/>
      <c r="G45" s="205"/>
      <c r="H45" s="206"/>
      <c r="I45" s="206"/>
      <c r="J45" s="206"/>
      <c r="K45" s="206"/>
      <c r="L45" s="206"/>
      <c r="M45" s="701"/>
      <c r="N45"/>
      <c r="R45" s="62"/>
    </row>
    <row r="46" spans="1:27" ht="15.75" thickTop="1" x14ac:dyDescent="0.25">
      <c r="A46" s="132"/>
      <c r="B46" s="443"/>
      <c r="C46" s="132"/>
      <c r="D46" s="132"/>
      <c r="E46" s="132"/>
      <c r="F46" s="132"/>
      <c r="G46" s="132"/>
      <c r="H46" s="132"/>
      <c r="I46" s="132"/>
      <c r="J46" s="132"/>
      <c r="K46" s="132"/>
      <c r="N46"/>
      <c r="O46" s="127" t="s">
        <v>529</v>
      </c>
      <c r="R46" s="62"/>
    </row>
    <row r="47" spans="1:27" hidden="1" outlineLevel="1" x14ac:dyDescent="0.2">
      <c r="A47" s="132"/>
      <c r="B47" s="443"/>
      <c r="C47" s="132"/>
      <c r="D47" s="132"/>
      <c r="E47" s="132"/>
      <c r="F47" s="132"/>
      <c r="G47" s="132"/>
      <c r="H47" s="132"/>
      <c r="I47" s="132"/>
      <c r="J47" s="132"/>
      <c r="K47" s="132"/>
      <c r="R47" s="62"/>
    </row>
    <row r="48" spans="1:27" hidden="1" outlineLevel="1" x14ac:dyDescent="0.2">
      <c r="A48" s="168" t="s">
        <v>449</v>
      </c>
      <c r="B48" s="474"/>
      <c r="C48" s="132" t="s">
        <v>450</v>
      </c>
      <c r="D48" s="132"/>
      <c r="E48" s="132"/>
      <c r="F48" s="132"/>
      <c r="G48" s="133">
        <v>25</v>
      </c>
      <c r="H48" s="133">
        <v>25</v>
      </c>
      <c r="I48" s="133">
        <v>25</v>
      </c>
      <c r="J48" s="133">
        <v>25</v>
      </c>
      <c r="K48" s="133">
        <v>25</v>
      </c>
      <c r="L48" s="127">
        <v>3</v>
      </c>
      <c r="R48" s="62"/>
    </row>
    <row r="49" spans="1:18" hidden="1" outlineLevel="1" x14ac:dyDescent="0.2">
      <c r="A49" s="686" t="s">
        <v>444</v>
      </c>
      <c r="B49" s="442"/>
      <c r="C49" s="686" t="s">
        <v>445</v>
      </c>
      <c r="D49" s="686"/>
      <c r="E49" s="686"/>
      <c r="F49" s="125"/>
      <c r="G49" s="685" t="s">
        <v>446</v>
      </c>
      <c r="H49" s="685"/>
      <c r="I49" s="685"/>
      <c r="J49" s="685"/>
      <c r="K49" s="685"/>
      <c r="L49" s="685"/>
      <c r="M49" s="144" t="s">
        <v>447</v>
      </c>
      <c r="R49" s="62"/>
    </row>
    <row r="50" spans="1:18" hidden="1" outlineLevel="1" x14ac:dyDescent="0.2">
      <c r="A50" s="686"/>
      <c r="B50" s="442"/>
      <c r="C50" s="686"/>
      <c r="D50" s="686"/>
      <c r="E50" s="686"/>
      <c r="F50" s="125"/>
      <c r="G50" s="253">
        <v>0</v>
      </c>
      <c r="H50" s="253">
        <v>1</v>
      </c>
      <c r="I50" s="253">
        <v>2</v>
      </c>
      <c r="J50" s="253">
        <v>3</v>
      </c>
      <c r="K50" s="253">
        <v>4</v>
      </c>
      <c r="L50" s="253">
        <v>5</v>
      </c>
      <c r="M50" s="144"/>
      <c r="R50" s="62"/>
    </row>
    <row r="51" spans="1:18" hidden="1" outlineLevel="1" x14ac:dyDescent="0.2">
      <c r="A51" s="228">
        <f>+A14</f>
        <v>168</v>
      </c>
      <c r="B51" s="228"/>
      <c r="C51" s="229" t="str">
        <f t="shared" ref="C51:C64" si="2">+B14</f>
        <v>Estructura Metálica Bailey</v>
      </c>
      <c r="D51" s="228"/>
      <c r="E51" s="228"/>
      <c r="F51" s="228"/>
      <c r="G51" s="228">
        <f>+G14/G$48*100</f>
        <v>360</v>
      </c>
      <c r="H51" s="228">
        <f>+H14/H$48*100</f>
        <v>40</v>
      </c>
      <c r="I51" s="228">
        <f>+I14/I$48*100</f>
        <v>0</v>
      </c>
      <c r="J51" s="228">
        <f>+J14/J$48*100</f>
        <v>0</v>
      </c>
      <c r="K51" s="228">
        <f>+K14/K$48*100</f>
        <v>0</v>
      </c>
      <c r="L51" s="228">
        <f>+L14/L$48*100</f>
        <v>0</v>
      </c>
      <c r="M51" s="145"/>
      <c r="N51" s="146"/>
      <c r="R51" s="62"/>
    </row>
    <row r="52" spans="1:18" hidden="1" outlineLevel="1" x14ac:dyDescent="0.2">
      <c r="A52" s="166">
        <f>+A15</f>
        <v>201</v>
      </c>
      <c r="B52" s="166"/>
      <c r="C52" s="230" t="str">
        <f t="shared" si="2"/>
        <v>Elevación Cuerpo del Estribo de Concreto Simple</v>
      </c>
      <c r="D52" s="166"/>
      <c r="E52" s="166"/>
      <c r="F52" s="166"/>
      <c r="G52" s="166">
        <f>+G15/G$48*100</f>
        <v>280</v>
      </c>
      <c r="H52" s="166">
        <f>+H15/H$48*100</f>
        <v>120</v>
      </c>
      <c r="I52" s="166">
        <f>+I15/I$48*100</f>
        <v>0</v>
      </c>
      <c r="J52" s="166">
        <f>+J15/J$48*100</f>
        <v>0</v>
      </c>
      <c r="K52" s="166">
        <f>+K15/K$48*100</f>
        <v>0</v>
      </c>
      <c r="L52" s="166">
        <f>+L15/L$48*100</f>
        <v>0</v>
      </c>
      <c r="M52" s="145"/>
      <c r="N52" s="146"/>
      <c r="R52" s="62"/>
    </row>
    <row r="53" spans="1:18" hidden="1" outlineLevel="1" x14ac:dyDescent="0.2">
      <c r="A53" s="166">
        <f>+A16</f>
        <v>324</v>
      </c>
      <c r="B53" s="166"/>
      <c r="C53" s="230" t="str">
        <f t="shared" si="2"/>
        <v>Apoyo articulado de acero</v>
      </c>
      <c r="D53" s="166"/>
      <c r="E53" s="166"/>
      <c r="F53" s="166"/>
      <c r="G53" s="166">
        <f>+G16/G$48*100</f>
        <v>200</v>
      </c>
      <c r="H53" s="166">
        <f>+H16/H$48*100</f>
        <v>0</v>
      </c>
      <c r="I53" s="166">
        <f>+I16/I$48*100</f>
        <v>200</v>
      </c>
      <c r="J53" s="166">
        <f>+J16/J$48*100</f>
        <v>0</v>
      </c>
      <c r="K53" s="166">
        <f>+K16/K$48*100</f>
        <v>0</v>
      </c>
      <c r="L53" s="166">
        <f>+L16/L$48*100</f>
        <v>0</v>
      </c>
      <c r="M53" s="145"/>
      <c r="N53" s="146"/>
      <c r="R53" s="63"/>
    </row>
    <row r="54" spans="1:18" hidden="1" outlineLevel="1" x14ac:dyDescent="0.2">
      <c r="A54" s="166">
        <f>+A17</f>
        <v>341</v>
      </c>
      <c r="B54" s="166"/>
      <c r="C54" s="230" t="str">
        <f t="shared" si="2"/>
        <v>Planchas Deslizantes</v>
      </c>
      <c r="D54" s="166"/>
      <c r="E54" s="166"/>
      <c r="F54" s="166"/>
      <c r="G54" s="166">
        <f>+G17/G$48*100</f>
        <v>0</v>
      </c>
      <c r="H54" s="166">
        <f>+H17/H$48*100</f>
        <v>0</v>
      </c>
      <c r="I54" s="166">
        <f>+I17/I$48*100</f>
        <v>400</v>
      </c>
      <c r="J54" s="166">
        <f>+J17/J$48*100</f>
        <v>0</v>
      </c>
      <c r="K54" s="166">
        <f>+K17/K$48*100</f>
        <v>0</v>
      </c>
      <c r="L54" s="166">
        <f>+L17/L$48*100</f>
        <v>0</v>
      </c>
      <c r="M54" s="145"/>
      <c r="N54" s="146"/>
    </row>
    <row r="55" spans="1:18" hidden="1" outlineLevel="1" x14ac:dyDescent="0.2">
      <c r="A55" s="166">
        <f>+A18</f>
        <v>401</v>
      </c>
      <c r="B55" s="166"/>
      <c r="C55" s="230" t="str">
        <f t="shared" si="2"/>
        <v>Márgenes del río</v>
      </c>
      <c r="D55" s="166"/>
      <c r="E55" s="166"/>
      <c r="F55" s="166"/>
      <c r="G55" s="166">
        <f>+G18/G$48*100</f>
        <v>0</v>
      </c>
      <c r="H55" s="166">
        <f>+H18/H$48*100</f>
        <v>400</v>
      </c>
      <c r="I55" s="166">
        <f>+I18/I$48*100</f>
        <v>0</v>
      </c>
      <c r="J55" s="166">
        <f>+J18/J$48*100</f>
        <v>0</v>
      </c>
      <c r="K55" s="166">
        <f>+K18/K$48*100</f>
        <v>0</v>
      </c>
      <c r="L55" s="166">
        <f>+L18/L$48*100</f>
        <v>0</v>
      </c>
      <c r="M55" s="145"/>
      <c r="N55" s="146"/>
    </row>
    <row r="56" spans="1:18" hidden="1" outlineLevel="1" x14ac:dyDescent="0.2">
      <c r="A56" s="166">
        <f>+A19</f>
        <v>402</v>
      </c>
      <c r="B56" s="166"/>
      <c r="C56" s="230" t="str">
        <f t="shared" si="2"/>
        <v>Lecho del río</v>
      </c>
      <c r="D56" s="166"/>
      <c r="E56" s="166"/>
      <c r="F56" s="166"/>
      <c r="G56" s="166">
        <f>+G19/G$48*100</f>
        <v>280</v>
      </c>
      <c r="H56" s="166">
        <f>+H19/H$48*100</f>
        <v>120</v>
      </c>
      <c r="I56" s="166">
        <f>+I19/I$48*100</f>
        <v>0</v>
      </c>
      <c r="J56" s="166">
        <f>+J19/J$48*100</f>
        <v>0</v>
      </c>
      <c r="K56" s="166">
        <f>+K19/K$48*100</f>
        <v>0</v>
      </c>
      <c r="L56" s="166">
        <f>+L19/L$48*100</f>
        <v>0</v>
      </c>
      <c r="M56" s="145"/>
      <c r="N56" s="146"/>
    </row>
    <row r="57" spans="1:18" hidden="1" outlineLevel="1" x14ac:dyDescent="0.2">
      <c r="A57" s="166">
        <f>+A20</f>
        <v>501</v>
      </c>
      <c r="B57" s="166"/>
      <c r="C57" s="230" t="str">
        <f t="shared" si="2"/>
        <v>Señalización</v>
      </c>
      <c r="D57" s="167"/>
      <c r="E57" s="167"/>
      <c r="F57" s="167"/>
      <c r="G57" s="166">
        <f>+G20/G$48*100</f>
        <v>400</v>
      </c>
      <c r="H57" s="166">
        <f>+H20/H$48*100</f>
        <v>0</v>
      </c>
      <c r="I57" s="166">
        <f>+I20/I$48*100</f>
        <v>0</v>
      </c>
      <c r="J57" s="166">
        <f>+J20/J$48*100</f>
        <v>0</v>
      </c>
      <c r="K57" s="166">
        <f>+K20/K$48*100</f>
        <v>0</v>
      </c>
      <c r="L57" s="166">
        <f>+L20/L$48*100</f>
        <v>0</v>
      </c>
      <c r="M57" s="147"/>
      <c r="N57" s="148"/>
    </row>
    <row r="58" spans="1:18" hidden="1" outlineLevel="1" x14ac:dyDescent="0.2">
      <c r="A58" s="166">
        <f>+A21</f>
        <v>504</v>
      </c>
      <c r="B58" s="166"/>
      <c r="C58" s="230" t="str">
        <f t="shared" si="2"/>
        <v>Muro de Concreto Armado en accesos</v>
      </c>
      <c r="D58" s="166"/>
      <c r="E58" s="166"/>
      <c r="F58" s="166"/>
      <c r="G58" s="166">
        <f>+G21/G$48*100</f>
        <v>200</v>
      </c>
      <c r="H58" s="166">
        <f>+H21/H$48*100</f>
        <v>200</v>
      </c>
      <c r="I58" s="166">
        <f>+I21/I$48*100</f>
        <v>0</v>
      </c>
      <c r="J58" s="166">
        <f>+J21/J$48*100</f>
        <v>0</v>
      </c>
      <c r="K58" s="166">
        <f>+K21/K$48*100</f>
        <v>0</v>
      </c>
      <c r="L58" s="166">
        <f>+L21/L$48*100</f>
        <v>0</v>
      </c>
      <c r="M58" s="145"/>
      <c r="N58" s="146"/>
    </row>
    <row r="59" spans="1:18" hidden="1" outlineLevel="1" x14ac:dyDescent="0.2">
      <c r="A59" s="166">
        <f>+A22</f>
        <v>511</v>
      </c>
      <c r="B59" s="166"/>
      <c r="C59" s="230" t="str">
        <f t="shared" si="2"/>
        <v>Pavimento/Afirmado</v>
      </c>
      <c r="D59" s="166"/>
      <c r="E59" s="166"/>
      <c r="F59" s="166"/>
      <c r="G59" s="166">
        <f>+G22/G$48*100</f>
        <v>0</v>
      </c>
      <c r="H59" s="166">
        <f>+H22/H$48*100</f>
        <v>320</v>
      </c>
      <c r="I59" s="166">
        <f>+I22/I$48*100</f>
        <v>80</v>
      </c>
      <c r="J59" s="166">
        <f>+J22/J$48*100</f>
        <v>0</v>
      </c>
      <c r="K59" s="166">
        <f>+K22/K$48*100</f>
        <v>0</v>
      </c>
      <c r="L59" s="166">
        <f>+L22/L$48*100</f>
        <v>0</v>
      </c>
      <c r="M59" s="145"/>
      <c r="N59" s="146"/>
    </row>
    <row r="60" spans="1:18" hidden="1" outlineLevel="1" x14ac:dyDescent="0.2">
      <c r="A60" s="166">
        <f>+A23</f>
        <v>530</v>
      </c>
      <c r="B60" s="166"/>
      <c r="C60" s="230" t="str">
        <f t="shared" si="2"/>
        <v>Visibilidad</v>
      </c>
      <c r="D60" s="166"/>
      <c r="E60" s="166"/>
      <c r="F60" s="166"/>
      <c r="G60" s="166">
        <f>+G23/G$48*100</f>
        <v>0</v>
      </c>
      <c r="H60" s="166">
        <f>+H23/H$48*100</f>
        <v>320</v>
      </c>
      <c r="I60" s="166">
        <f>+I23/I$48*100</f>
        <v>80</v>
      </c>
      <c r="J60" s="166">
        <f>+J23/J$48*100</f>
        <v>0</v>
      </c>
      <c r="K60" s="166">
        <f>+K23/K$48*100</f>
        <v>0</v>
      </c>
      <c r="L60" s="166">
        <f>+L23/L$48*100</f>
        <v>0</v>
      </c>
      <c r="M60" s="145"/>
      <c r="N60" s="146"/>
    </row>
    <row r="61" spans="1:18" hidden="1" outlineLevel="1" x14ac:dyDescent="0.2">
      <c r="A61" s="166">
        <f>+A24</f>
        <v>0</v>
      </c>
      <c r="B61" s="166"/>
      <c r="C61" s="230">
        <f t="shared" si="2"/>
        <v>0</v>
      </c>
      <c r="D61" s="166"/>
      <c r="E61" s="166"/>
      <c r="F61" s="166"/>
      <c r="G61" s="166">
        <f>+G24/G$48*100</f>
        <v>0</v>
      </c>
      <c r="H61" s="166">
        <f>+H24/H$48*100</f>
        <v>0</v>
      </c>
      <c r="I61" s="166">
        <f>+I24/I$48*100</f>
        <v>0</v>
      </c>
      <c r="J61" s="166">
        <f>+J24/J$48*100</f>
        <v>0</v>
      </c>
      <c r="K61" s="166">
        <f>+K24/K$48*100</f>
        <v>0</v>
      </c>
      <c r="L61" s="166">
        <f>+L24/L$48*100</f>
        <v>0</v>
      </c>
      <c r="M61" s="145"/>
      <c r="N61" s="146"/>
    </row>
    <row r="62" spans="1:18" hidden="1" outlineLevel="1" x14ac:dyDescent="0.2">
      <c r="A62" s="166">
        <f>+A25</f>
        <v>0</v>
      </c>
      <c r="B62" s="166"/>
      <c r="C62" s="230">
        <f t="shared" si="2"/>
        <v>0</v>
      </c>
      <c r="D62" s="166"/>
      <c r="E62" s="166"/>
      <c r="F62" s="166"/>
      <c r="G62" s="166">
        <f>+G25/G$48*100</f>
        <v>0</v>
      </c>
      <c r="H62" s="166">
        <f>+H25/H$48*100</f>
        <v>0</v>
      </c>
      <c r="I62" s="166">
        <f>+I25/I$48*100</f>
        <v>0</v>
      </c>
      <c r="J62" s="166">
        <f>+J25/J$48*100</f>
        <v>0</v>
      </c>
      <c r="K62" s="166">
        <f>+K25/K$48*100</f>
        <v>0</v>
      </c>
      <c r="L62" s="166">
        <f>+L25/L$48*100</f>
        <v>0</v>
      </c>
      <c r="M62" s="145"/>
      <c r="N62" s="146"/>
    </row>
    <row r="63" spans="1:18" hidden="1" outlineLevel="1" x14ac:dyDescent="0.2">
      <c r="A63" s="166">
        <f>+A26</f>
        <v>0</v>
      </c>
      <c r="B63" s="166"/>
      <c r="C63" s="230">
        <f t="shared" si="2"/>
        <v>0</v>
      </c>
      <c r="D63" s="166"/>
      <c r="E63" s="166"/>
      <c r="F63" s="166"/>
      <c r="G63" s="166">
        <f>+G26/G$48*100</f>
        <v>0</v>
      </c>
      <c r="H63" s="166">
        <f>+H26/H$48*100</f>
        <v>0</v>
      </c>
      <c r="I63" s="166">
        <f>+I26/I$48*100</f>
        <v>0</v>
      </c>
      <c r="J63" s="166">
        <f>+J26/J$48*100</f>
        <v>0</v>
      </c>
      <c r="K63" s="166">
        <f>+K26/K$48*100</f>
        <v>0</v>
      </c>
      <c r="L63" s="166">
        <f>+L26/L$48*100</f>
        <v>0</v>
      </c>
      <c r="M63" s="145"/>
      <c r="N63" s="146"/>
    </row>
    <row r="64" spans="1:18" hidden="1" outlineLevel="1" x14ac:dyDescent="0.2">
      <c r="A64" s="166">
        <f>+A27</f>
        <v>0</v>
      </c>
      <c r="B64" s="166"/>
      <c r="C64" s="230">
        <f t="shared" si="2"/>
        <v>0</v>
      </c>
      <c r="D64" s="166"/>
      <c r="E64" s="166"/>
      <c r="F64" s="166"/>
      <c r="G64" s="166">
        <f>+G27/G$48*100</f>
        <v>0</v>
      </c>
      <c r="H64" s="166">
        <f>+H27/H$48*100</f>
        <v>0</v>
      </c>
      <c r="I64" s="166">
        <f>+I27/I$48*100</f>
        <v>0</v>
      </c>
      <c r="J64" s="166">
        <f>+J27/J$48*100</f>
        <v>0</v>
      </c>
      <c r="K64" s="166">
        <f>+K27/K$48*100</f>
        <v>0</v>
      </c>
      <c r="L64" s="166">
        <f>+L27/L$48*100</f>
        <v>0</v>
      </c>
      <c r="M64" s="145"/>
      <c r="N64" s="146"/>
    </row>
    <row r="65" spans="1:14" hidden="1" outlineLevel="1" x14ac:dyDescent="0.2">
      <c r="A65" s="166">
        <f>+A28</f>
        <v>0</v>
      </c>
      <c r="B65" s="166"/>
      <c r="C65" s="230">
        <f>+C28</f>
        <v>0</v>
      </c>
      <c r="D65" s="166"/>
      <c r="E65" s="166"/>
      <c r="F65" s="166"/>
      <c r="G65" s="166">
        <f>+G28/G$48*100</f>
        <v>0</v>
      </c>
      <c r="H65" s="166">
        <f>+H28/H$48*100</f>
        <v>0</v>
      </c>
      <c r="I65" s="166">
        <f>+I28/I$48*100</f>
        <v>0</v>
      </c>
      <c r="J65" s="166">
        <f>+J28/J$48*100</f>
        <v>0</v>
      </c>
      <c r="K65" s="166">
        <f>+K28/K$48*100</f>
        <v>0</v>
      </c>
      <c r="L65" s="166">
        <f>+L28/L$48*100</f>
        <v>0</v>
      </c>
      <c r="M65" s="145"/>
      <c r="N65" s="146"/>
    </row>
    <row r="66" spans="1:14" hidden="1" outlineLevel="1" x14ac:dyDescent="0.2">
      <c r="A66" s="166">
        <f>+A30</f>
        <v>0</v>
      </c>
      <c r="B66" s="166"/>
      <c r="C66" s="230">
        <f>+C30</f>
        <v>0</v>
      </c>
      <c r="D66" s="166"/>
      <c r="E66" s="166"/>
      <c r="F66" s="166"/>
      <c r="G66" s="166">
        <f>+G30/G$48*100</f>
        <v>0</v>
      </c>
      <c r="H66" s="166">
        <f>+H30/H$48*100</f>
        <v>0</v>
      </c>
      <c r="I66" s="166">
        <f>+I30/I$48*100</f>
        <v>0</v>
      </c>
      <c r="J66" s="166">
        <f>+J30/J$48*100</f>
        <v>0</v>
      </c>
      <c r="K66" s="166">
        <f>+K30/K$48*100</f>
        <v>0</v>
      </c>
      <c r="L66" s="166">
        <f>+L30/L$48*100</f>
        <v>0</v>
      </c>
      <c r="M66" s="145"/>
      <c r="N66" s="146"/>
    </row>
    <row r="67" spans="1:14" hidden="1" outlineLevel="1" x14ac:dyDescent="0.2">
      <c r="A67" s="166">
        <f>+A31</f>
        <v>0</v>
      </c>
      <c r="B67" s="166"/>
      <c r="C67" s="230">
        <f>+C31</f>
        <v>0</v>
      </c>
      <c r="D67" s="166"/>
      <c r="E67" s="166"/>
      <c r="F67" s="166"/>
      <c r="G67" s="166">
        <f>+G31/G$48*100</f>
        <v>0</v>
      </c>
      <c r="H67" s="166">
        <f>+H31/H$48*100</f>
        <v>0</v>
      </c>
      <c r="I67" s="166">
        <f>+I31/I$48*100</f>
        <v>0</v>
      </c>
      <c r="J67" s="166">
        <f>+J31/J$48*100</f>
        <v>0</v>
      </c>
      <c r="K67" s="166">
        <f>+K31/K$48*100</f>
        <v>0</v>
      </c>
      <c r="L67" s="166">
        <f>+L31/L$48*100</f>
        <v>0</v>
      </c>
      <c r="M67" s="145"/>
      <c r="N67" s="146"/>
    </row>
    <row r="68" spans="1:14" hidden="1" outlineLevel="1" x14ac:dyDescent="0.2">
      <c r="A68" s="166">
        <f>+A32</f>
        <v>0</v>
      </c>
      <c r="B68" s="166"/>
      <c r="C68" s="230">
        <f>+C32</f>
        <v>0</v>
      </c>
      <c r="D68" s="166"/>
      <c r="E68" s="166"/>
      <c r="F68" s="166"/>
      <c r="G68" s="166">
        <f>+G32/G$48*100</f>
        <v>0</v>
      </c>
      <c r="H68" s="166">
        <f>+H32/H$48*100</f>
        <v>0</v>
      </c>
      <c r="I68" s="166">
        <f>+I32/I$48*100</f>
        <v>0</v>
      </c>
      <c r="J68" s="166">
        <f>+J32/J$48*100</f>
        <v>0</v>
      </c>
      <c r="K68" s="166">
        <f>+K32/K$48*100</f>
        <v>0</v>
      </c>
      <c r="L68" s="166">
        <f>+L32/L$48*100</f>
        <v>0</v>
      </c>
      <c r="M68" s="145"/>
      <c r="N68" s="146"/>
    </row>
    <row r="69" spans="1:14" hidden="1" outlineLevel="1" x14ac:dyDescent="0.2">
      <c r="A69" s="166">
        <f>+A33</f>
        <v>0</v>
      </c>
      <c r="B69" s="166"/>
      <c r="C69" s="230">
        <f>+C33</f>
        <v>0</v>
      </c>
      <c r="D69" s="166"/>
      <c r="E69" s="166"/>
      <c r="F69" s="166"/>
      <c r="G69" s="166">
        <f>+G33/G$48*100</f>
        <v>0</v>
      </c>
      <c r="H69" s="166">
        <f>+H33/H$48*100</f>
        <v>0</v>
      </c>
      <c r="I69" s="166">
        <f>+I33/I$48*100</f>
        <v>0</v>
      </c>
      <c r="J69" s="166">
        <f>+J33/J$48*100</f>
        <v>0</v>
      </c>
      <c r="K69" s="166">
        <f>+K33/K$48*100</f>
        <v>0</v>
      </c>
      <c r="L69" s="166">
        <f>+L33/L$48*100</f>
        <v>0</v>
      </c>
      <c r="M69" s="145"/>
      <c r="N69" s="146"/>
    </row>
    <row r="70" spans="1:14" hidden="1" outlineLevel="1" x14ac:dyDescent="0.2">
      <c r="A70" s="166">
        <f>+A34</f>
        <v>0</v>
      </c>
      <c r="B70" s="166"/>
      <c r="C70" s="230">
        <f>+C34</f>
        <v>0</v>
      </c>
      <c r="D70" s="166"/>
      <c r="E70" s="166"/>
      <c r="F70" s="166"/>
      <c r="G70" s="166">
        <f>+G34/G$48*100</f>
        <v>0</v>
      </c>
      <c r="H70" s="166">
        <f>+H34/H$48*100</f>
        <v>0</v>
      </c>
      <c r="I70" s="166">
        <f>+I34/I$48*100</f>
        <v>0</v>
      </c>
      <c r="J70" s="166">
        <f>+J34/J$48*100</f>
        <v>0</v>
      </c>
      <c r="K70" s="166">
        <f>+K34/K$48*100</f>
        <v>0</v>
      </c>
      <c r="L70" s="166">
        <f>+L34/L$48*100</f>
        <v>0</v>
      </c>
      <c r="M70" s="145"/>
      <c r="N70" s="146"/>
    </row>
    <row r="71" spans="1:14" hidden="1" outlineLevel="1" x14ac:dyDescent="0.2">
      <c r="A71" s="166">
        <f>+A35</f>
        <v>0</v>
      </c>
      <c r="B71" s="166"/>
      <c r="C71" s="230">
        <f>+C35</f>
        <v>0</v>
      </c>
      <c r="D71" s="166"/>
      <c r="E71" s="166"/>
      <c r="F71" s="166"/>
      <c r="G71" s="166">
        <f>+G35/G$48*100</f>
        <v>0</v>
      </c>
      <c r="H71" s="166">
        <f>+H35/H$48*100</f>
        <v>0</v>
      </c>
      <c r="I71" s="166">
        <f>+I35/I$48*100</f>
        <v>0</v>
      </c>
      <c r="J71" s="166">
        <f>+J35/J$48*100</f>
        <v>0</v>
      </c>
      <c r="K71" s="166">
        <f>+K35/K$48*100</f>
        <v>0</v>
      </c>
      <c r="L71" s="166">
        <f>+L35/L$48*100</f>
        <v>0</v>
      </c>
      <c r="M71" s="145"/>
      <c r="N71" s="146"/>
    </row>
    <row r="72" spans="1:14" hidden="1" outlineLevel="1" x14ac:dyDescent="0.2">
      <c r="A72" s="166">
        <f>+A36</f>
        <v>0</v>
      </c>
      <c r="B72" s="166"/>
      <c r="C72" s="230">
        <f>+C36</f>
        <v>0</v>
      </c>
      <c r="D72" s="166"/>
      <c r="E72" s="166"/>
      <c r="F72" s="166"/>
      <c r="G72" s="166">
        <f>+G36/G$48*100</f>
        <v>0</v>
      </c>
      <c r="H72" s="166">
        <f>+H36/H$48*100</f>
        <v>0</v>
      </c>
      <c r="I72" s="166">
        <f>+I36/I$48*100</f>
        <v>0</v>
      </c>
      <c r="J72" s="166">
        <f>+J36/J$48*100</f>
        <v>0</v>
      </c>
      <c r="K72" s="166">
        <f>+K36/K$48*100</f>
        <v>0</v>
      </c>
      <c r="L72" s="166">
        <f>+L36/L$48*100</f>
        <v>0</v>
      </c>
      <c r="M72" s="145"/>
      <c r="N72" s="146"/>
    </row>
    <row r="73" spans="1:14" hidden="1" outlineLevel="1" x14ac:dyDescent="0.2">
      <c r="A73" s="166">
        <f>+A37</f>
        <v>0</v>
      </c>
      <c r="B73" s="166"/>
      <c r="C73" s="230">
        <f>+C37</f>
        <v>0</v>
      </c>
      <c r="D73" s="166"/>
      <c r="E73" s="166"/>
      <c r="F73" s="166"/>
      <c r="G73" s="166">
        <f>+G37/G$48*100</f>
        <v>0</v>
      </c>
      <c r="H73" s="166">
        <f>+H37/H$48*100</f>
        <v>0</v>
      </c>
      <c r="I73" s="166">
        <f>+I37/I$48*100</f>
        <v>0</v>
      </c>
      <c r="J73" s="166">
        <f>+J37/J$48*100</f>
        <v>0</v>
      </c>
      <c r="K73" s="166">
        <f>+K37/K$48*100</f>
        <v>0</v>
      </c>
      <c r="L73" s="166">
        <f>+L37/L$48*100</f>
        <v>0</v>
      </c>
      <c r="M73" s="145"/>
      <c r="N73" s="146"/>
    </row>
    <row r="74" spans="1:14" hidden="1" outlineLevel="1" x14ac:dyDescent="0.2">
      <c r="A74" s="166">
        <f>+A38</f>
        <v>0</v>
      </c>
      <c r="B74" s="166"/>
      <c r="C74" s="230">
        <f>+C38</f>
        <v>0</v>
      </c>
      <c r="D74" s="166"/>
      <c r="E74" s="166"/>
      <c r="F74" s="166"/>
      <c r="G74" s="166">
        <f>+G38/G$48*100</f>
        <v>0</v>
      </c>
      <c r="H74" s="166">
        <f>+H38/H$48*100</f>
        <v>0</v>
      </c>
      <c r="I74" s="166">
        <f>+I38/I$48*100</f>
        <v>0</v>
      </c>
      <c r="J74" s="166">
        <f>+J38/J$48*100</f>
        <v>0</v>
      </c>
      <c r="K74" s="166">
        <f>+K38/K$48*100</f>
        <v>0</v>
      </c>
      <c r="L74" s="166">
        <f>+L38/L$48*100</f>
        <v>0</v>
      </c>
      <c r="M74" s="145"/>
      <c r="N74" s="146"/>
    </row>
    <row r="75" spans="1:14" hidden="1" outlineLevel="1" x14ac:dyDescent="0.2">
      <c r="A75" s="166">
        <f>+A39</f>
        <v>0</v>
      </c>
      <c r="B75" s="166"/>
      <c r="C75" s="230">
        <f>+C39</f>
        <v>0</v>
      </c>
      <c r="D75" s="166"/>
      <c r="E75" s="166"/>
      <c r="F75" s="166"/>
      <c r="G75" s="166">
        <f>+G39/G$48*100</f>
        <v>0</v>
      </c>
      <c r="H75" s="166">
        <f>+H39/H$48*100</f>
        <v>0</v>
      </c>
      <c r="I75" s="166">
        <f>+I39/I$48*100</f>
        <v>0</v>
      </c>
      <c r="J75" s="166">
        <f>+J39/J$48*100</f>
        <v>0</v>
      </c>
      <c r="K75" s="166">
        <f>+K39/K$48*100</f>
        <v>0</v>
      </c>
      <c r="L75" s="166">
        <f>+L39/L$48*100</f>
        <v>0</v>
      </c>
      <c r="M75" s="145"/>
      <c r="N75" s="146"/>
    </row>
    <row r="76" spans="1:14" hidden="1" outlineLevel="1" x14ac:dyDescent="0.2">
      <c r="A76" s="166">
        <f>+A40</f>
        <v>0</v>
      </c>
      <c r="B76" s="166"/>
      <c r="C76" s="230">
        <f>+C40</f>
        <v>0</v>
      </c>
      <c r="D76" s="166"/>
      <c r="E76" s="166"/>
      <c r="F76" s="166"/>
      <c r="G76" s="166">
        <f>+G40/G$48*100</f>
        <v>0</v>
      </c>
      <c r="H76" s="166">
        <f>+H40/H$48*100</f>
        <v>0</v>
      </c>
      <c r="I76" s="166">
        <f>+I40/I$48*100</f>
        <v>0</v>
      </c>
      <c r="J76" s="166">
        <f>+J40/J$48*100</f>
        <v>0</v>
      </c>
      <c r="K76" s="166">
        <f>+K40/K$48*100</f>
        <v>0</v>
      </c>
      <c r="L76" s="166">
        <f>+L40/L$48*100</f>
        <v>0</v>
      </c>
      <c r="M76" s="145"/>
      <c r="N76" s="146"/>
    </row>
    <row r="77" spans="1:14" hidden="1" outlineLevel="1" x14ac:dyDescent="0.2">
      <c r="A77" s="166">
        <f>+A41</f>
        <v>0</v>
      </c>
      <c r="B77" s="166"/>
      <c r="C77" s="230">
        <f>+C41</f>
        <v>0</v>
      </c>
      <c r="D77" s="166"/>
      <c r="E77" s="166"/>
      <c r="F77" s="166"/>
      <c r="G77" s="166">
        <f>+G41/G$48*100</f>
        <v>0</v>
      </c>
      <c r="H77" s="166">
        <f>+H41/H$48*100</f>
        <v>0</v>
      </c>
      <c r="I77" s="166">
        <f>+I41/I$48*100</f>
        <v>0</v>
      </c>
      <c r="J77" s="166">
        <f>+J41/J$48*100</f>
        <v>0</v>
      </c>
      <c r="K77" s="166">
        <f>+K41/K$48*100</f>
        <v>0</v>
      </c>
      <c r="L77" s="166">
        <f>+L41/L$48*100</f>
        <v>0</v>
      </c>
      <c r="M77" s="145"/>
      <c r="N77" s="146"/>
    </row>
    <row r="78" spans="1:14" hidden="1" outlineLevel="1" x14ac:dyDescent="0.2">
      <c r="A78" s="166">
        <f>+A42</f>
        <v>0</v>
      </c>
      <c r="B78" s="166"/>
      <c r="C78" s="230">
        <f>+C42</f>
        <v>0</v>
      </c>
      <c r="D78" s="166"/>
      <c r="E78" s="166"/>
      <c r="F78" s="166"/>
      <c r="G78" s="166">
        <f>+G42/G$48*100</f>
        <v>0</v>
      </c>
      <c r="H78" s="166">
        <f>+H42/H$48*100</f>
        <v>0</v>
      </c>
      <c r="I78" s="166">
        <f>+I42/I$48*100</f>
        <v>0</v>
      </c>
      <c r="J78" s="166">
        <f>+J42/J$48*100</f>
        <v>0</v>
      </c>
      <c r="K78" s="166">
        <f>+K42/K$48*100</f>
        <v>0</v>
      </c>
      <c r="L78" s="166">
        <f>+L42/L$48*100</f>
        <v>0</v>
      </c>
      <c r="M78" s="145"/>
      <c r="N78" s="146"/>
    </row>
    <row r="79" spans="1:14" hidden="1" outlineLevel="1" x14ac:dyDescent="0.2">
      <c r="A79" s="166">
        <f>+A43</f>
        <v>0</v>
      </c>
      <c r="B79" s="166"/>
      <c r="C79" s="230">
        <f>+C43</f>
        <v>0</v>
      </c>
      <c r="D79" s="166"/>
      <c r="E79" s="166"/>
      <c r="F79" s="166"/>
      <c r="G79" s="166">
        <f>+G43/G$48*100</f>
        <v>0</v>
      </c>
      <c r="H79" s="166">
        <f>+H43/H$48*100</f>
        <v>0</v>
      </c>
      <c r="I79" s="166">
        <f>+I43/I$48*100</f>
        <v>0</v>
      </c>
      <c r="J79" s="166">
        <f>+J43/J$48*100</f>
        <v>0</v>
      </c>
      <c r="K79" s="166">
        <f>+K43/K$48*100</f>
        <v>0</v>
      </c>
      <c r="L79" s="166">
        <f>+L43/L$48*100</f>
        <v>0</v>
      </c>
      <c r="M79" s="145"/>
      <c r="N79" s="146"/>
    </row>
    <row r="80" spans="1:14" hidden="1" outlineLevel="1" x14ac:dyDescent="0.2">
      <c r="A80" s="166">
        <f t="shared" ref="A80:C80" si="3">+A44</f>
        <v>0</v>
      </c>
      <c r="B80" s="166"/>
      <c r="C80" s="230">
        <f t="shared" si="3"/>
        <v>0</v>
      </c>
      <c r="D80" s="166"/>
      <c r="E80" s="166"/>
      <c r="F80" s="166"/>
      <c r="G80" s="166">
        <f t="shared" ref="G80:L80" si="4">+G44/G$48*100</f>
        <v>0</v>
      </c>
      <c r="H80" s="166">
        <f t="shared" si="4"/>
        <v>0</v>
      </c>
      <c r="I80" s="166">
        <f t="shared" si="4"/>
        <v>0</v>
      </c>
      <c r="J80" s="166">
        <f t="shared" si="4"/>
        <v>0</v>
      </c>
      <c r="K80" s="166">
        <f t="shared" si="4"/>
        <v>0</v>
      </c>
      <c r="L80" s="166">
        <f t="shared" si="4"/>
        <v>0</v>
      </c>
      <c r="M80" s="145"/>
      <c r="N80" s="146"/>
    </row>
    <row r="81" spans="1:21" hidden="1" outlineLevel="1" x14ac:dyDescent="0.15">
      <c r="A81" s="231"/>
      <c r="B81" s="231"/>
      <c r="C81" s="232"/>
      <c r="D81" s="233"/>
      <c r="E81" s="233"/>
      <c r="F81" s="233"/>
      <c r="G81" s="233"/>
      <c r="H81" s="233"/>
      <c r="I81" s="233"/>
      <c r="J81" s="233"/>
      <c r="K81" s="233"/>
      <c r="L81" s="233"/>
      <c r="M81" s="145"/>
      <c r="N81" s="146"/>
    </row>
    <row r="82" spans="1:21" ht="7.5" hidden="1" customHeight="1" outlineLevel="1" x14ac:dyDescent="0.15">
      <c r="A82" s="135"/>
      <c r="B82" s="135"/>
      <c r="C82" s="136"/>
      <c r="D82" s="137"/>
      <c r="E82" s="137"/>
      <c r="F82" s="137"/>
      <c r="G82" s="137"/>
      <c r="H82" s="137"/>
      <c r="I82" s="137"/>
      <c r="J82" s="137"/>
      <c r="K82" s="137"/>
      <c r="L82" s="137"/>
      <c r="M82" s="145"/>
      <c r="N82" s="146"/>
    </row>
    <row r="83" spans="1:21" hidden="1" outlineLevel="1" x14ac:dyDescent="0.15">
      <c r="A83" s="135"/>
      <c r="B83" s="135"/>
      <c r="C83" s="136"/>
      <c r="D83" s="137"/>
      <c r="E83" s="137"/>
      <c r="F83" s="137"/>
      <c r="G83" s="137"/>
      <c r="H83" s="137"/>
      <c r="I83" s="137"/>
      <c r="J83" s="137"/>
      <c r="K83" s="137"/>
      <c r="L83" s="137"/>
      <c r="M83" s="136"/>
      <c r="N83" s="136"/>
    </row>
    <row r="84" spans="1:21" hidden="1" outlineLevel="1" x14ac:dyDescent="0.2">
      <c r="A84" s="168" t="s">
        <v>451</v>
      </c>
      <c r="B84" s="474"/>
      <c r="C84" s="132" t="s">
        <v>452</v>
      </c>
      <c r="D84" s="132"/>
      <c r="E84" s="132"/>
      <c r="F84" s="132"/>
      <c r="G84" s="133"/>
      <c r="H84" s="133"/>
      <c r="I84" s="133"/>
      <c r="J84" s="133"/>
      <c r="K84" s="133"/>
      <c r="L84" s="127"/>
    </row>
    <row r="85" spans="1:21" hidden="1" outlineLevel="1" x14ac:dyDescent="0.25">
      <c r="A85" s="686" t="s">
        <v>444</v>
      </c>
      <c r="B85" s="442"/>
      <c r="C85" s="686" t="s">
        <v>445</v>
      </c>
      <c r="D85" s="686"/>
      <c r="E85" s="686"/>
      <c r="F85" s="125"/>
      <c r="G85" s="685" t="s">
        <v>446</v>
      </c>
      <c r="H85" s="685"/>
      <c r="I85" s="685"/>
      <c r="J85" s="685"/>
      <c r="K85" s="685"/>
      <c r="L85" s="685"/>
    </row>
    <row r="86" spans="1:21" hidden="1" outlineLevel="1" x14ac:dyDescent="0.25">
      <c r="A86" s="686"/>
      <c r="B86" s="442"/>
      <c r="C86" s="686"/>
      <c r="D86" s="686"/>
      <c r="E86" s="686"/>
      <c r="F86" s="125"/>
      <c r="G86" s="253">
        <v>0</v>
      </c>
      <c r="H86" s="253">
        <v>1</v>
      </c>
      <c r="I86" s="253">
        <v>2</v>
      </c>
      <c r="J86" s="253">
        <v>3</v>
      </c>
      <c r="K86" s="253">
        <v>4</v>
      </c>
      <c r="L86" s="253">
        <v>5</v>
      </c>
      <c r="O86" s="126"/>
      <c r="P86" s="138"/>
      <c r="Q86" s="138"/>
      <c r="R86" s="138"/>
      <c r="S86" s="138"/>
      <c r="T86" s="138"/>
      <c r="U86" s="138"/>
    </row>
    <row r="87" spans="1:21" hidden="1" outlineLevel="1" x14ac:dyDescent="0.15">
      <c r="A87" s="228">
        <f>+A14</f>
        <v>168</v>
      </c>
      <c r="B87" s="228"/>
      <c r="C87" s="234" t="str">
        <f t="shared" ref="C87:C100" si="5">+B14</f>
        <v>Estructura Metálica Bailey</v>
      </c>
      <c r="D87" s="228"/>
      <c r="E87" s="228"/>
      <c r="F87" s="228"/>
      <c r="G87" s="228">
        <f t="shared" ref="G87:G100" si="6">IF(OR(H87&gt;=100,I87&gt;=100,J87&gt;=100),0,+H87+G51)</f>
        <v>400</v>
      </c>
      <c r="H87" s="228">
        <f t="shared" ref="H87:H100" si="7">IF(OR(I87&gt;=100,J87&gt;=100),0,+I87+H51)</f>
        <v>40</v>
      </c>
      <c r="I87" s="228">
        <f t="shared" ref="I87:I100" si="8">IF(J87&gt;=100,0,+J87+I51)</f>
        <v>0</v>
      </c>
      <c r="J87" s="228">
        <f t="shared" ref="J87:K100" si="9">IF(K87&gt;100,0,+K87+J51)</f>
        <v>0</v>
      </c>
      <c r="K87" s="228">
        <f t="shared" si="9"/>
        <v>0</v>
      </c>
      <c r="L87" s="228">
        <f t="shared" ref="L87:L100" si="10">+L51</f>
        <v>0</v>
      </c>
      <c r="O87" s="127"/>
      <c r="P87" s="137"/>
      <c r="Q87" s="137"/>
      <c r="R87" s="137"/>
      <c r="S87" s="137"/>
      <c r="T87" s="137"/>
      <c r="U87" s="137"/>
    </row>
    <row r="88" spans="1:21" hidden="1" outlineLevel="1" x14ac:dyDescent="0.15">
      <c r="A88" s="166">
        <f>+A15</f>
        <v>201</v>
      </c>
      <c r="B88" s="166"/>
      <c r="C88" s="235" t="str">
        <f t="shared" si="5"/>
        <v>Elevación Cuerpo del Estribo de Concreto Simple</v>
      </c>
      <c r="D88" s="166"/>
      <c r="E88" s="166"/>
      <c r="F88" s="166"/>
      <c r="G88" s="166">
        <f t="shared" si="6"/>
        <v>0</v>
      </c>
      <c r="H88" s="166">
        <f t="shared" si="7"/>
        <v>120</v>
      </c>
      <c r="I88" s="166">
        <f t="shared" si="8"/>
        <v>0</v>
      </c>
      <c r="J88" s="166">
        <f t="shared" si="9"/>
        <v>0</v>
      </c>
      <c r="K88" s="166">
        <f t="shared" si="9"/>
        <v>0</v>
      </c>
      <c r="L88" s="166">
        <f t="shared" si="10"/>
        <v>0</v>
      </c>
      <c r="O88" s="127"/>
      <c r="P88" s="137"/>
      <c r="Q88" s="137"/>
      <c r="R88" s="137"/>
      <c r="S88" s="137"/>
      <c r="T88" s="137"/>
      <c r="U88" s="137"/>
    </row>
    <row r="89" spans="1:21" hidden="1" outlineLevel="1" x14ac:dyDescent="0.15">
      <c r="A89" s="166">
        <f>+A16</f>
        <v>324</v>
      </c>
      <c r="B89" s="166"/>
      <c r="C89" s="235" t="str">
        <f t="shared" si="5"/>
        <v>Apoyo articulado de acero</v>
      </c>
      <c r="D89" s="166"/>
      <c r="E89" s="166"/>
      <c r="F89" s="166"/>
      <c r="G89" s="166">
        <f t="shared" si="6"/>
        <v>0</v>
      </c>
      <c r="H89" s="166">
        <f t="shared" si="7"/>
        <v>0</v>
      </c>
      <c r="I89" s="166">
        <f t="shared" si="8"/>
        <v>200</v>
      </c>
      <c r="J89" s="166">
        <f t="shared" si="9"/>
        <v>0</v>
      </c>
      <c r="K89" s="166">
        <f t="shared" si="9"/>
        <v>0</v>
      </c>
      <c r="L89" s="166">
        <f t="shared" si="10"/>
        <v>0</v>
      </c>
      <c r="O89" s="127"/>
      <c r="P89" s="137"/>
      <c r="Q89" s="137"/>
      <c r="R89" s="137"/>
      <c r="S89" s="137"/>
      <c r="T89" s="137"/>
      <c r="U89" s="137"/>
    </row>
    <row r="90" spans="1:21" hidden="1" outlineLevel="1" x14ac:dyDescent="0.15">
      <c r="A90" s="166">
        <f>+A17</f>
        <v>341</v>
      </c>
      <c r="B90" s="166"/>
      <c r="C90" s="235" t="str">
        <f t="shared" si="5"/>
        <v>Planchas Deslizantes</v>
      </c>
      <c r="D90" s="166"/>
      <c r="E90" s="166"/>
      <c r="F90" s="166"/>
      <c r="G90" s="166">
        <f t="shared" si="6"/>
        <v>0</v>
      </c>
      <c r="H90" s="166">
        <f t="shared" si="7"/>
        <v>0</v>
      </c>
      <c r="I90" s="166">
        <f t="shared" si="8"/>
        <v>400</v>
      </c>
      <c r="J90" s="166">
        <f t="shared" si="9"/>
        <v>0</v>
      </c>
      <c r="K90" s="166">
        <f t="shared" si="9"/>
        <v>0</v>
      </c>
      <c r="L90" s="166">
        <f t="shared" si="10"/>
        <v>0</v>
      </c>
      <c r="O90" s="127"/>
      <c r="P90" s="137"/>
      <c r="Q90" s="137"/>
      <c r="R90" s="137"/>
      <c r="S90" s="137"/>
      <c r="T90" s="137"/>
      <c r="U90" s="137"/>
    </row>
    <row r="91" spans="1:21" hidden="1" outlineLevel="1" x14ac:dyDescent="0.15">
      <c r="A91" s="166">
        <f>+A18</f>
        <v>401</v>
      </c>
      <c r="B91" s="166"/>
      <c r="C91" s="235" t="str">
        <f t="shared" si="5"/>
        <v>Márgenes del río</v>
      </c>
      <c r="D91" s="166"/>
      <c r="E91" s="166"/>
      <c r="F91" s="166"/>
      <c r="G91" s="166">
        <f t="shared" si="6"/>
        <v>0</v>
      </c>
      <c r="H91" s="166">
        <f t="shared" si="7"/>
        <v>400</v>
      </c>
      <c r="I91" s="166">
        <f t="shared" si="8"/>
        <v>0</v>
      </c>
      <c r="J91" s="166">
        <f t="shared" si="9"/>
        <v>0</v>
      </c>
      <c r="K91" s="166">
        <f t="shared" si="9"/>
        <v>0</v>
      </c>
      <c r="L91" s="166">
        <f t="shared" si="10"/>
        <v>0</v>
      </c>
      <c r="O91" s="127"/>
      <c r="P91" s="137"/>
      <c r="Q91" s="137"/>
      <c r="R91" s="137"/>
      <c r="S91" s="137"/>
      <c r="T91" s="137"/>
      <c r="U91" s="137"/>
    </row>
    <row r="92" spans="1:21" hidden="1" outlineLevel="1" x14ac:dyDescent="0.15">
      <c r="A92" s="166">
        <f>+A19</f>
        <v>402</v>
      </c>
      <c r="B92" s="166"/>
      <c r="C92" s="235" t="str">
        <f t="shared" si="5"/>
        <v>Lecho del río</v>
      </c>
      <c r="D92" s="166"/>
      <c r="E92" s="166"/>
      <c r="F92" s="166"/>
      <c r="G92" s="166">
        <f t="shared" si="6"/>
        <v>0</v>
      </c>
      <c r="H92" s="166">
        <f t="shared" si="7"/>
        <v>120</v>
      </c>
      <c r="I92" s="166">
        <f t="shared" si="8"/>
        <v>0</v>
      </c>
      <c r="J92" s="166">
        <f t="shared" si="9"/>
        <v>0</v>
      </c>
      <c r="K92" s="166">
        <f t="shared" si="9"/>
        <v>0</v>
      </c>
      <c r="L92" s="166">
        <f t="shared" si="10"/>
        <v>0</v>
      </c>
      <c r="O92" s="127"/>
      <c r="P92" s="137"/>
      <c r="Q92" s="137"/>
      <c r="R92" s="137"/>
      <c r="S92" s="137"/>
      <c r="T92" s="137"/>
      <c r="U92" s="137"/>
    </row>
    <row r="93" spans="1:21" hidden="1" outlineLevel="1" x14ac:dyDescent="0.15">
      <c r="A93" s="166">
        <f>+A20</f>
        <v>501</v>
      </c>
      <c r="B93" s="166"/>
      <c r="C93" s="235" t="str">
        <f t="shared" si="5"/>
        <v>Señalización</v>
      </c>
      <c r="D93" s="167"/>
      <c r="E93" s="167"/>
      <c r="F93" s="167"/>
      <c r="G93" s="166">
        <f t="shared" si="6"/>
        <v>400</v>
      </c>
      <c r="H93" s="166">
        <f t="shared" si="7"/>
        <v>0</v>
      </c>
      <c r="I93" s="166">
        <f t="shared" si="8"/>
        <v>0</v>
      </c>
      <c r="J93" s="166">
        <f t="shared" si="9"/>
        <v>0</v>
      </c>
      <c r="K93" s="166">
        <f t="shared" si="9"/>
        <v>0</v>
      </c>
      <c r="L93" s="166">
        <f t="shared" si="10"/>
        <v>0</v>
      </c>
      <c r="O93" s="127"/>
      <c r="P93" s="137"/>
      <c r="Q93" s="137"/>
      <c r="R93" s="137"/>
      <c r="S93" s="137"/>
      <c r="T93" s="137"/>
      <c r="U93" s="137"/>
    </row>
    <row r="94" spans="1:21" hidden="1" outlineLevel="1" x14ac:dyDescent="0.15">
      <c r="A94" s="166">
        <f>+A21</f>
        <v>504</v>
      </c>
      <c r="B94" s="166"/>
      <c r="C94" s="235" t="str">
        <f t="shared" si="5"/>
        <v>Muro de Concreto Armado en accesos</v>
      </c>
      <c r="D94" s="166"/>
      <c r="E94" s="166"/>
      <c r="F94" s="166"/>
      <c r="G94" s="166">
        <f t="shared" si="6"/>
        <v>0</v>
      </c>
      <c r="H94" s="166">
        <f t="shared" si="7"/>
        <v>200</v>
      </c>
      <c r="I94" s="166">
        <f t="shared" si="8"/>
        <v>0</v>
      </c>
      <c r="J94" s="166">
        <f t="shared" si="9"/>
        <v>0</v>
      </c>
      <c r="K94" s="166">
        <f t="shared" si="9"/>
        <v>0</v>
      </c>
      <c r="L94" s="166">
        <f t="shared" si="10"/>
        <v>0</v>
      </c>
      <c r="O94" s="127"/>
      <c r="P94" s="137"/>
      <c r="Q94" s="137"/>
      <c r="R94" s="137"/>
      <c r="S94" s="137"/>
      <c r="T94" s="137"/>
      <c r="U94" s="137"/>
    </row>
    <row r="95" spans="1:21" hidden="1" outlineLevel="1" x14ac:dyDescent="0.15">
      <c r="A95" s="166">
        <f>+A22</f>
        <v>511</v>
      </c>
      <c r="B95" s="166"/>
      <c r="C95" s="235" t="str">
        <f t="shared" si="5"/>
        <v>Pavimento/Afirmado</v>
      </c>
      <c r="D95" s="166"/>
      <c r="E95" s="166"/>
      <c r="F95" s="166"/>
      <c r="G95" s="166">
        <f t="shared" si="6"/>
        <v>0</v>
      </c>
      <c r="H95" s="166">
        <f t="shared" si="7"/>
        <v>400</v>
      </c>
      <c r="I95" s="166">
        <f t="shared" si="8"/>
        <v>80</v>
      </c>
      <c r="J95" s="166">
        <f t="shared" si="9"/>
        <v>0</v>
      </c>
      <c r="K95" s="166">
        <f t="shared" si="9"/>
        <v>0</v>
      </c>
      <c r="L95" s="166">
        <f t="shared" si="10"/>
        <v>0</v>
      </c>
      <c r="O95" s="127"/>
      <c r="P95" s="137"/>
      <c r="Q95" s="137"/>
      <c r="R95" s="137"/>
      <c r="S95" s="137"/>
      <c r="T95" s="137"/>
      <c r="U95" s="137"/>
    </row>
    <row r="96" spans="1:21" hidden="1" outlineLevel="1" x14ac:dyDescent="0.15">
      <c r="A96" s="166">
        <f>+A23</f>
        <v>530</v>
      </c>
      <c r="B96" s="166"/>
      <c r="C96" s="235" t="str">
        <f t="shared" si="5"/>
        <v>Visibilidad</v>
      </c>
      <c r="D96" s="166"/>
      <c r="E96" s="166"/>
      <c r="F96" s="166"/>
      <c r="G96" s="166">
        <f t="shared" si="6"/>
        <v>0</v>
      </c>
      <c r="H96" s="166">
        <f t="shared" si="7"/>
        <v>400</v>
      </c>
      <c r="I96" s="166">
        <f t="shared" si="8"/>
        <v>80</v>
      </c>
      <c r="J96" s="166">
        <f t="shared" si="9"/>
        <v>0</v>
      </c>
      <c r="K96" s="166">
        <f t="shared" si="9"/>
        <v>0</v>
      </c>
      <c r="L96" s="166">
        <f t="shared" si="10"/>
        <v>0</v>
      </c>
      <c r="O96" s="127"/>
      <c r="P96" s="137"/>
      <c r="Q96" s="137"/>
      <c r="R96" s="137"/>
      <c r="S96" s="137"/>
      <c r="T96" s="137"/>
      <c r="U96" s="137"/>
    </row>
    <row r="97" spans="1:21" hidden="1" outlineLevel="1" x14ac:dyDescent="0.15">
      <c r="A97" s="166">
        <f>+A24</f>
        <v>0</v>
      </c>
      <c r="B97" s="166"/>
      <c r="C97" s="235">
        <f t="shared" si="5"/>
        <v>0</v>
      </c>
      <c r="D97" s="166"/>
      <c r="E97" s="166"/>
      <c r="F97" s="166"/>
      <c r="G97" s="166">
        <f t="shared" si="6"/>
        <v>0</v>
      </c>
      <c r="H97" s="166">
        <f t="shared" si="7"/>
        <v>0</v>
      </c>
      <c r="I97" s="166">
        <f t="shared" si="8"/>
        <v>0</v>
      </c>
      <c r="J97" s="166">
        <f t="shared" si="9"/>
        <v>0</v>
      </c>
      <c r="K97" s="166">
        <f t="shared" si="9"/>
        <v>0</v>
      </c>
      <c r="L97" s="166">
        <f t="shared" si="10"/>
        <v>0</v>
      </c>
      <c r="O97" s="127"/>
      <c r="P97" s="137"/>
      <c r="Q97" s="137"/>
      <c r="R97" s="137"/>
      <c r="S97" s="137"/>
      <c r="T97" s="137"/>
      <c r="U97" s="137"/>
    </row>
    <row r="98" spans="1:21" hidden="1" outlineLevel="1" x14ac:dyDescent="0.15">
      <c r="A98" s="166">
        <f>+A25</f>
        <v>0</v>
      </c>
      <c r="B98" s="166"/>
      <c r="C98" s="235">
        <f t="shared" si="5"/>
        <v>0</v>
      </c>
      <c r="D98" s="166"/>
      <c r="E98" s="166"/>
      <c r="F98" s="166"/>
      <c r="G98" s="166">
        <f t="shared" si="6"/>
        <v>0</v>
      </c>
      <c r="H98" s="166">
        <f t="shared" si="7"/>
        <v>0</v>
      </c>
      <c r="I98" s="166">
        <f t="shared" si="8"/>
        <v>0</v>
      </c>
      <c r="J98" s="166">
        <f t="shared" si="9"/>
        <v>0</v>
      </c>
      <c r="K98" s="166">
        <f t="shared" si="9"/>
        <v>0</v>
      </c>
      <c r="L98" s="166">
        <f t="shared" si="10"/>
        <v>0</v>
      </c>
      <c r="O98" s="127"/>
      <c r="P98" s="137"/>
      <c r="Q98" s="137"/>
      <c r="R98" s="137"/>
      <c r="S98" s="137"/>
      <c r="T98" s="137"/>
      <c r="U98" s="137"/>
    </row>
    <row r="99" spans="1:21" hidden="1" outlineLevel="1" x14ac:dyDescent="0.15">
      <c r="A99" s="166">
        <f>+A26</f>
        <v>0</v>
      </c>
      <c r="B99" s="166"/>
      <c r="C99" s="235">
        <f t="shared" si="5"/>
        <v>0</v>
      </c>
      <c r="D99" s="166"/>
      <c r="E99" s="166"/>
      <c r="F99" s="166"/>
      <c r="G99" s="166">
        <f t="shared" si="6"/>
        <v>0</v>
      </c>
      <c r="H99" s="166">
        <f t="shared" si="7"/>
        <v>0</v>
      </c>
      <c r="I99" s="166">
        <f t="shared" si="8"/>
        <v>0</v>
      </c>
      <c r="J99" s="166">
        <f t="shared" si="9"/>
        <v>0</v>
      </c>
      <c r="K99" s="166">
        <f t="shared" si="9"/>
        <v>0</v>
      </c>
      <c r="L99" s="166">
        <f t="shared" si="10"/>
        <v>0</v>
      </c>
      <c r="O99" s="127"/>
      <c r="P99" s="137"/>
      <c r="Q99" s="137"/>
      <c r="R99" s="137"/>
      <c r="S99" s="137"/>
      <c r="T99" s="137"/>
      <c r="U99" s="137"/>
    </row>
    <row r="100" spans="1:21" hidden="1" outlineLevel="1" x14ac:dyDescent="0.15">
      <c r="A100" s="166">
        <f>+A27</f>
        <v>0</v>
      </c>
      <c r="B100" s="166"/>
      <c r="C100" s="235">
        <f t="shared" si="5"/>
        <v>0</v>
      </c>
      <c r="D100" s="166"/>
      <c r="E100" s="166"/>
      <c r="F100" s="166"/>
      <c r="G100" s="166">
        <f t="shared" si="6"/>
        <v>0</v>
      </c>
      <c r="H100" s="166">
        <f t="shared" si="7"/>
        <v>0</v>
      </c>
      <c r="I100" s="166">
        <f t="shared" si="8"/>
        <v>0</v>
      </c>
      <c r="J100" s="166">
        <f t="shared" si="9"/>
        <v>0</v>
      </c>
      <c r="K100" s="166">
        <f t="shared" si="9"/>
        <v>0</v>
      </c>
      <c r="L100" s="166">
        <f t="shared" si="10"/>
        <v>0</v>
      </c>
      <c r="O100" s="127"/>
      <c r="P100" s="137"/>
      <c r="Q100" s="137"/>
      <c r="R100" s="137"/>
      <c r="S100" s="137"/>
      <c r="T100" s="137"/>
      <c r="U100" s="137"/>
    </row>
    <row r="101" spans="1:21" hidden="1" outlineLevel="1" x14ac:dyDescent="0.15">
      <c r="A101" s="166">
        <f>+A28</f>
        <v>0</v>
      </c>
      <c r="B101" s="166"/>
      <c r="C101" s="235">
        <f>+C28</f>
        <v>0</v>
      </c>
      <c r="D101" s="166"/>
      <c r="E101" s="166"/>
      <c r="F101" s="166"/>
      <c r="G101" s="166">
        <f t="shared" ref="G101:G114" si="11">IF(OR(H101&gt;=100,I101&gt;=100,J101&gt;=100),0,+H101+G65)</f>
        <v>0</v>
      </c>
      <c r="H101" s="166">
        <f t="shared" ref="H101:H114" si="12">IF(OR(I101&gt;=100,J101&gt;=100),0,+I101+H65)</f>
        <v>0</v>
      </c>
      <c r="I101" s="166">
        <f t="shared" ref="I101:I116" si="13">IF(J101&gt;=100,0,+J101+I65)</f>
        <v>0</v>
      </c>
      <c r="J101" s="166">
        <f t="shared" ref="J101:K116" si="14">IF(K101&gt;100,0,+K101+J65)</f>
        <v>0</v>
      </c>
      <c r="K101" s="166">
        <f t="shared" si="14"/>
        <v>0</v>
      </c>
      <c r="L101" s="166">
        <f t="shared" ref="L101:L116" si="15">+L65</f>
        <v>0</v>
      </c>
      <c r="O101" s="127"/>
      <c r="P101" s="137"/>
      <c r="Q101" s="137"/>
      <c r="R101" s="137"/>
      <c r="S101" s="137"/>
      <c r="T101" s="137"/>
      <c r="U101" s="137"/>
    </row>
    <row r="102" spans="1:21" hidden="1" outlineLevel="1" x14ac:dyDescent="0.15">
      <c r="A102" s="166">
        <f>+A30</f>
        <v>0</v>
      </c>
      <c r="B102" s="166"/>
      <c r="C102" s="235">
        <f>+C30</f>
        <v>0</v>
      </c>
      <c r="D102" s="166"/>
      <c r="E102" s="166"/>
      <c r="F102" s="166"/>
      <c r="G102" s="166">
        <f t="shared" si="11"/>
        <v>0</v>
      </c>
      <c r="H102" s="166">
        <f t="shared" si="12"/>
        <v>0</v>
      </c>
      <c r="I102" s="166">
        <f t="shared" si="13"/>
        <v>0</v>
      </c>
      <c r="J102" s="166">
        <f t="shared" si="14"/>
        <v>0</v>
      </c>
      <c r="K102" s="166">
        <f t="shared" si="14"/>
        <v>0</v>
      </c>
      <c r="L102" s="166">
        <f t="shared" si="15"/>
        <v>0</v>
      </c>
      <c r="O102" s="127"/>
      <c r="P102" s="137"/>
      <c r="Q102" s="137"/>
      <c r="R102" s="137"/>
      <c r="S102" s="137"/>
      <c r="T102" s="137"/>
      <c r="U102" s="137"/>
    </row>
    <row r="103" spans="1:21" hidden="1" outlineLevel="1" x14ac:dyDescent="0.15">
      <c r="A103" s="166">
        <f>+A31</f>
        <v>0</v>
      </c>
      <c r="B103" s="166"/>
      <c r="C103" s="235">
        <f>+C31</f>
        <v>0</v>
      </c>
      <c r="D103" s="166"/>
      <c r="E103" s="166"/>
      <c r="F103" s="166"/>
      <c r="G103" s="166">
        <f t="shared" si="11"/>
        <v>0</v>
      </c>
      <c r="H103" s="166">
        <f t="shared" si="12"/>
        <v>0</v>
      </c>
      <c r="I103" s="166">
        <f t="shared" si="13"/>
        <v>0</v>
      </c>
      <c r="J103" s="166">
        <f t="shared" si="14"/>
        <v>0</v>
      </c>
      <c r="K103" s="166">
        <f t="shared" si="14"/>
        <v>0</v>
      </c>
      <c r="L103" s="166">
        <f t="shared" si="15"/>
        <v>0</v>
      </c>
      <c r="O103" s="127"/>
      <c r="P103" s="137"/>
      <c r="Q103" s="137"/>
      <c r="R103" s="137"/>
      <c r="S103" s="137"/>
      <c r="T103" s="137"/>
      <c r="U103" s="137"/>
    </row>
    <row r="104" spans="1:21" hidden="1" outlineLevel="1" x14ac:dyDescent="0.15">
      <c r="A104" s="166">
        <f>+A32</f>
        <v>0</v>
      </c>
      <c r="B104" s="166"/>
      <c r="C104" s="235">
        <f>+C32</f>
        <v>0</v>
      </c>
      <c r="D104" s="166"/>
      <c r="E104" s="166"/>
      <c r="F104" s="166"/>
      <c r="G104" s="166">
        <f t="shared" si="11"/>
        <v>0</v>
      </c>
      <c r="H104" s="166">
        <f t="shared" si="12"/>
        <v>0</v>
      </c>
      <c r="I104" s="166">
        <f t="shared" si="13"/>
        <v>0</v>
      </c>
      <c r="J104" s="166">
        <f t="shared" si="14"/>
        <v>0</v>
      </c>
      <c r="K104" s="166">
        <f t="shared" si="14"/>
        <v>0</v>
      </c>
      <c r="L104" s="166">
        <f t="shared" si="15"/>
        <v>0</v>
      </c>
      <c r="O104" s="127"/>
      <c r="P104" s="137"/>
      <c r="Q104" s="137"/>
      <c r="R104" s="137"/>
      <c r="S104" s="137"/>
      <c r="T104" s="137"/>
      <c r="U104" s="137"/>
    </row>
    <row r="105" spans="1:21" hidden="1" outlineLevel="1" x14ac:dyDescent="0.15">
      <c r="A105" s="166">
        <f>+A33</f>
        <v>0</v>
      </c>
      <c r="B105" s="166"/>
      <c r="C105" s="235">
        <f>+C33</f>
        <v>0</v>
      </c>
      <c r="D105" s="166"/>
      <c r="E105" s="166"/>
      <c r="F105" s="166"/>
      <c r="G105" s="166">
        <f t="shared" si="11"/>
        <v>0</v>
      </c>
      <c r="H105" s="166">
        <f t="shared" si="12"/>
        <v>0</v>
      </c>
      <c r="I105" s="166">
        <f t="shared" si="13"/>
        <v>0</v>
      </c>
      <c r="J105" s="166">
        <f t="shared" si="14"/>
        <v>0</v>
      </c>
      <c r="K105" s="166">
        <f t="shared" si="14"/>
        <v>0</v>
      </c>
      <c r="L105" s="166">
        <f t="shared" si="15"/>
        <v>0</v>
      </c>
      <c r="O105" s="127"/>
      <c r="P105" s="137"/>
      <c r="Q105" s="137"/>
      <c r="R105" s="137"/>
      <c r="S105" s="137"/>
      <c r="T105" s="137"/>
      <c r="U105" s="137"/>
    </row>
    <row r="106" spans="1:21" hidden="1" outlineLevel="1" x14ac:dyDescent="0.15">
      <c r="A106" s="166">
        <f>+A34</f>
        <v>0</v>
      </c>
      <c r="B106" s="166"/>
      <c r="C106" s="235">
        <f>+C34</f>
        <v>0</v>
      </c>
      <c r="D106" s="166"/>
      <c r="E106" s="166"/>
      <c r="F106" s="166"/>
      <c r="G106" s="166">
        <f t="shared" si="11"/>
        <v>0</v>
      </c>
      <c r="H106" s="166">
        <f t="shared" si="12"/>
        <v>0</v>
      </c>
      <c r="I106" s="166">
        <f t="shared" si="13"/>
        <v>0</v>
      </c>
      <c r="J106" s="166">
        <f t="shared" si="14"/>
        <v>0</v>
      </c>
      <c r="K106" s="166">
        <f t="shared" si="14"/>
        <v>0</v>
      </c>
      <c r="L106" s="166">
        <f t="shared" si="15"/>
        <v>0</v>
      </c>
      <c r="O106" s="127"/>
      <c r="P106" s="137"/>
      <c r="Q106" s="137"/>
      <c r="R106" s="137"/>
      <c r="S106" s="137"/>
      <c r="T106" s="137"/>
      <c r="U106" s="137"/>
    </row>
    <row r="107" spans="1:21" hidden="1" outlineLevel="1" x14ac:dyDescent="0.15">
      <c r="A107" s="166">
        <f>+A35</f>
        <v>0</v>
      </c>
      <c r="B107" s="166"/>
      <c r="C107" s="235">
        <f>+C35</f>
        <v>0</v>
      </c>
      <c r="D107" s="166"/>
      <c r="E107" s="166"/>
      <c r="F107" s="166"/>
      <c r="G107" s="166">
        <f t="shared" si="11"/>
        <v>0</v>
      </c>
      <c r="H107" s="166">
        <f t="shared" si="12"/>
        <v>0</v>
      </c>
      <c r="I107" s="166">
        <f t="shared" si="13"/>
        <v>0</v>
      </c>
      <c r="J107" s="166">
        <f t="shared" si="14"/>
        <v>0</v>
      </c>
      <c r="K107" s="166">
        <f t="shared" si="14"/>
        <v>0</v>
      </c>
      <c r="L107" s="166">
        <f t="shared" si="15"/>
        <v>0</v>
      </c>
      <c r="O107" s="127"/>
      <c r="P107" s="137"/>
      <c r="Q107" s="137"/>
      <c r="R107" s="137"/>
      <c r="S107" s="137"/>
      <c r="T107" s="137"/>
      <c r="U107" s="137"/>
    </row>
    <row r="108" spans="1:21" hidden="1" outlineLevel="1" x14ac:dyDescent="0.15">
      <c r="A108" s="166">
        <f>+A36</f>
        <v>0</v>
      </c>
      <c r="B108" s="166"/>
      <c r="C108" s="235">
        <f>+C36</f>
        <v>0</v>
      </c>
      <c r="D108" s="166"/>
      <c r="E108" s="166"/>
      <c r="F108" s="166"/>
      <c r="G108" s="166">
        <f t="shared" si="11"/>
        <v>0</v>
      </c>
      <c r="H108" s="166">
        <f t="shared" si="12"/>
        <v>0</v>
      </c>
      <c r="I108" s="166">
        <f t="shared" si="13"/>
        <v>0</v>
      </c>
      <c r="J108" s="166">
        <f t="shared" si="14"/>
        <v>0</v>
      </c>
      <c r="K108" s="166">
        <f t="shared" si="14"/>
        <v>0</v>
      </c>
      <c r="L108" s="166">
        <f t="shared" si="15"/>
        <v>0</v>
      </c>
      <c r="O108" s="127"/>
      <c r="P108" s="137"/>
      <c r="Q108" s="137"/>
      <c r="R108" s="137"/>
      <c r="S108" s="137"/>
      <c r="T108" s="137"/>
      <c r="U108" s="137"/>
    </row>
    <row r="109" spans="1:21" hidden="1" outlineLevel="1" x14ac:dyDescent="0.15">
      <c r="A109" s="166">
        <f>+A37</f>
        <v>0</v>
      </c>
      <c r="B109" s="166"/>
      <c r="C109" s="235">
        <f>+C37</f>
        <v>0</v>
      </c>
      <c r="D109" s="166"/>
      <c r="E109" s="166"/>
      <c r="F109" s="166"/>
      <c r="G109" s="166">
        <f t="shared" si="11"/>
        <v>0</v>
      </c>
      <c r="H109" s="166">
        <f t="shared" si="12"/>
        <v>0</v>
      </c>
      <c r="I109" s="166">
        <f t="shared" si="13"/>
        <v>0</v>
      </c>
      <c r="J109" s="166">
        <f t="shared" si="14"/>
        <v>0</v>
      </c>
      <c r="K109" s="166">
        <f t="shared" si="14"/>
        <v>0</v>
      </c>
      <c r="L109" s="166">
        <f t="shared" si="15"/>
        <v>0</v>
      </c>
      <c r="O109" s="127"/>
      <c r="P109" s="137"/>
      <c r="Q109" s="137"/>
      <c r="R109" s="137"/>
      <c r="S109" s="137"/>
      <c r="T109" s="137"/>
      <c r="U109" s="137"/>
    </row>
    <row r="110" spans="1:21" hidden="1" outlineLevel="1" x14ac:dyDescent="0.15">
      <c r="A110" s="166">
        <f>+A38</f>
        <v>0</v>
      </c>
      <c r="B110" s="166"/>
      <c r="C110" s="235">
        <f>+C38</f>
        <v>0</v>
      </c>
      <c r="D110" s="166"/>
      <c r="E110" s="166"/>
      <c r="F110" s="166"/>
      <c r="G110" s="166">
        <f t="shared" si="11"/>
        <v>0</v>
      </c>
      <c r="H110" s="166">
        <f t="shared" si="12"/>
        <v>0</v>
      </c>
      <c r="I110" s="166">
        <f t="shared" si="13"/>
        <v>0</v>
      </c>
      <c r="J110" s="166">
        <f t="shared" si="14"/>
        <v>0</v>
      </c>
      <c r="K110" s="166">
        <f t="shared" si="14"/>
        <v>0</v>
      </c>
      <c r="L110" s="166">
        <f t="shared" si="15"/>
        <v>0</v>
      </c>
      <c r="O110" s="127"/>
      <c r="P110" s="137"/>
      <c r="Q110" s="137"/>
      <c r="R110" s="137"/>
      <c r="S110" s="137"/>
      <c r="T110" s="137"/>
      <c r="U110" s="137"/>
    </row>
    <row r="111" spans="1:21" hidden="1" outlineLevel="1" x14ac:dyDescent="0.15">
      <c r="A111" s="166">
        <f>+A39</f>
        <v>0</v>
      </c>
      <c r="B111" s="166"/>
      <c r="C111" s="235">
        <f>+C39</f>
        <v>0</v>
      </c>
      <c r="D111" s="166"/>
      <c r="E111" s="166"/>
      <c r="F111" s="166"/>
      <c r="G111" s="166">
        <f t="shared" si="11"/>
        <v>0</v>
      </c>
      <c r="H111" s="166">
        <f t="shared" si="12"/>
        <v>0</v>
      </c>
      <c r="I111" s="166">
        <f t="shared" si="13"/>
        <v>0</v>
      </c>
      <c r="J111" s="166">
        <f t="shared" si="14"/>
        <v>0</v>
      </c>
      <c r="K111" s="166">
        <f t="shared" si="14"/>
        <v>0</v>
      </c>
      <c r="L111" s="166">
        <f t="shared" si="15"/>
        <v>0</v>
      </c>
      <c r="O111" s="127"/>
      <c r="P111" s="137"/>
      <c r="Q111" s="137"/>
      <c r="R111" s="137"/>
      <c r="S111" s="137"/>
      <c r="T111" s="137"/>
      <c r="U111" s="137"/>
    </row>
    <row r="112" spans="1:21" hidden="1" outlineLevel="1" x14ac:dyDescent="0.15">
      <c r="A112" s="166">
        <f>+A40</f>
        <v>0</v>
      </c>
      <c r="B112" s="166"/>
      <c r="C112" s="235">
        <f>+C40</f>
        <v>0</v>
      </c>
      <c r="D112" s="166"/>
      <c r="E112" s="166"/>
      <c r="F112" s="166"/>
      <c r="G112" s="166">
        <f t="shared" si="11"/>
        <v>0</v>
      </c>
      <c r="H112" s="166">
        <f t="shared" si="12"/>
        <v>0</v>
      </c>
      <c r="I112" s="166">
        <f t="shared" si="13"/>
        <v>0</v>
      </c>
      <c r="J112" s="166">
        <f t="shared" si="14"/>
        <v>0</v>
      </c>
      <c r="K112" s="166">
        <f t="shared" si="14"/>
        <v>0</v>
      </c>
      <c r="L112" s="166">
        <f t="shared" si="15"/>
        <v>0</v>
      </c>
      <c r="O112" s="127"/>
      <c r="P112" s="137"/>
      <c r="Q112" s="137"/>
      <c r="R112" s="137"/>
      <c r="S112" s="137"/>
      <c r="T112" s="137"/>
      <c r="U112" s="137"/>
    </row>
    <row r="113" spans="1:21" hidden="1" outlineLevel="1" x14ac:dyDescent="0.15">
      <c r="A113" s="166">
        <f>+A41</f>
        <v>0</v>
      </c>
      <c r="B113" s="166"/>
      <c r="C113" s="235">
        <f>+C41</f>
        <v>0</v>
      </c>
      <c r="D113" s="166"/>
      <c r="E113" s="166"/>
      <c r="F113" s="166"/>
      <c r="G113" s="166">
        <f t="shared" si="11"/>
        <v>0</v>
      </c>
      <c r="H113" s="166">
        <f t="shared" si="12"/>
        <v>0</v>
      </c>
      <c r="I113" s="166">
        <f t="shared" si="13"/>
        <v>0</v>
      </c>
      <c r="J113" s="166">
        <f t="shared" si="14"/>
        <v>0</v>
      </c>
      <c r="K113" s="166">
        <f t="shared" si="14"/>
        <v>0</v>
      </c>
      <c r="L113" s="166">
        <f t="shared" si="15"/>
        <v>0</v>
      </c>
      <c r="O113" s="127"/>
      <c r="P113" s="137"/>
      <c r="Q113" s="137"/>
      <c r="R113" s="137"/>
      <c r="S113" s="137"/>
      <c r="T113" s="137"/>
      <c r="U113" s="137"/>
    </row>
    <row r="114" spans="1:21" hidden="1" outlineLevel="1" x14ac:dyDescent="0.15">
      <c r="A114" s="166">
        <f>+A42</f>
        <v>0</v>
      </c>
      <c r="B114" s="166"/>
      <c r="C114" s="235">
        <f>+C42</f>
        <v>0</v>
      </c>
      <c r="D114" s="166"/>
      <c r="E114" s="166"/>
      <c r="F114" s="166"/>
      <c r="G114" s="166">
        <f t="shared" si="11"/>
        <v>0</v>
      </c>
      <c r="H114" s="166">
        <f t="shared" si="12"/>
        <v>0</v>
      </c>
      <c r="I114" s="166">
        <f t="shared" si="13"/>
        <v>0</v>
      </c>
      <c r="J114" s="166">
        <f t="shared" si="14"/>
        <v>0</v>
      </c>
      <c r="K114" s="166">
        <f t="shared" si="14"/>
        <v>0</v>
      </c>
      <c r="L114" s="166">
        <f t="shared" si="15"/>
        <v>0</v>
      </c>
      <c r="O114" s="127"/>
      <c r="P114" s="137"/>
      <c r="Q114" s="137"/>
      <c r="R114" s="137"/>
      <c r="S114" s="137"/>
      <c r="T114" s="137"/>
      <c r="U114" s="137"/>
    </row>
    <row r="115" spans="1:21" hidden="1" outlineLevel="1" x14ac:dyDescent="0.15">
      <c r="A115" s="166">
        <f>+A43</f>
        <v>0</v>
      </c>
      <c r="B115" s="166"/>
      <c r="C115" s="235">
        <f>+C43</f>
        <v>0</v>
      </c>
      <c r="D115" s="166"/>
      <c r="E115" s="166"/>
      <c r="F115" s="166"/>
      <c r="G115" s="166">
        <f>IF(OR(H115&gt;=100,I115&gt;=100,J115&gt;=100),0,+H115+G79)</f>
        <v>0</v>
      </c>
      <c r="H115" s="166">
        <f>IF(OR(I115&gt;=100,J115&gt;=100),0,+I115+H79)</f>
        <v>0</v>
      </c>
      <c r="I115" s="166">
        <f t="shared" si="13"/>
        <v>0</v>
      </c>
      <c r="J115" s="166">
        <f t="shared" si="14"/>
        <v>0</v>
      </c>
      <c r="K115" s="166">
        <f t="shared" si="14"/>
        <v>0</v>
      </c>
      <c r="L115" s="166">
        <f t="shared" si="15"/>
        <v>0</v>
      </c>
      <c r="O115" s="127"/>
      <c r="P115" s="137"/>
      <c r="Q115" s="137"/>
      <c r="R115" s="137"/>
      <c r="S115" s="137"/>
      <c r="T115" s="137"/>
      <c r="U115" s="137"/>
    </row>
    <row r="116" spans="1:21" hidden="1" outlineLevel="1" x14ac:dyDescent="0.15">
      <c r="A116" s="166">
        <f t="shared" ref="A116:C116" si="16">+A44</f>
        <v>0</v>
      </c>
      <c r="B116" s="166"/>
      <c r="C116" s="235">
        <f t="shared" si="16"/>
        <v>0</v>
      </c>
      <c r="D116" s="166"/>
      <c r="E116" s="166"/>
      <c r="F116" s="166"/>
      <c r="G116" s="166">
        <f>IF(OR(H116&gt;=100,I116&gt;=100,J116&gt;=100),0,+H116+G80)</f>
        <v>0</v>
      </c>
      <c r="H116" s="166">
        <f>IF(OR(I116&gt;=100,J116&gt;=100),0,+I116+H80)</f>
        <v>0</v>
      </c>
      <c r="I116" s="166">
        <f t="shared" si="13"/>
        <v>0</v>
      </c>
      <c r="J116" s="166">
        <f t="shared" si="14"/>
        <v>0</v>
      </c>
      <c r="K116" s="166">
        <f t="shared" si="14"/>
        <v>0</v>
      </c>
      <c r="L116" s="166">
        <f t="shared" si="15"/>
        <v>0</v>
      </c>
      <c r="O116" s="127"/>
      <c r="P116" s="137"/>
      <c r="Q116" s="137"/>
      <c r="R116" s="137"/>
      <c r="S116" s="137"/>
      <c r="T116" s="137"/>
      <c r="U116" s="137"/>
    </row>
    <row r="117" spans="1:21" hidden="1" outlineLevel="1" x14ac:dyDescent="0.15">
      <c r="A117" s="231"/>
      <c r="B117" s="231"/>
      <c r="C117" s="236"/>
      <c r="D117" s="233"/>
      <c r="E117" s="233"/>
      <c r="F117" s="233"/>
      <c r="G117" s="233"/>
      <c r="H117" s="233"/>
      <c r="I117" s="233"/>
      <c r="J117" s="233"/>
      <c r="K117" s="233"/>
      <c r="L117" s="233"/>
    </row>
    <row r="118" spans="1:21" hidden="1" outlineLevel="1" x14ac:dyDescent="0.15">
      <c r="A118" s="135"/>
      <c r="B118" s="135"/>
      <c r="C118" s="136"/>
      <c r="D118" s="137"/>
      <c r="E118" s="137"/>
      <c r="F118" s="137"/>
      <c r="G118" s="137"/>
      <c r="H118" s="137"/>
      <c r="I118" s="137"/>
      <c r="J118" s="137"/>
      <c r="K118" s="137"/>
      <c r="L118" s="137"/>
      <c r="M118" s="136"/>
      <c r="N118" s="136"/>
    </row>
    <row r="119" spans="1:21" hidden="1" outlineLevel="1" x14ac:dyDescent="0.2">
      <c r="A119" s="168" t="s">
        <v>453</v>
      </c>
      <c r="B119" s="474"/>
      <c r="C119" s="132" t="s">
        <v>454</v>
      </c>
      <c r="D119" s="132"/>
      <c r="E119" s="132"/>
      <c r="F119" s="132"/>
      <c r="G119" s="133"/>
      <c r="H119" s="133"/>
      <c r="I119" s="133"/>
      <c r="J119" s="133"/>
      <c r="K119" s="133"/>
      <c r="L119" s="127"/>
    </row>
    <row r="120" spans="1:21" hidden="1" outlineLevel="1" x14ac:dyDescent="0.25">
      <c r="A120" s="686" t="s">
        <v>444</v>
      </c>
      <c r="B120" s="442"/>
      <c r="C120" s="686" t="s">
        <v>445</v>
      </c>
      <c r="D120" s="683"/>
      <c r="E120" s="683"/>
      <c r="F120" s="162"/>
      <c r="G120" s="685" t="s">
        <v>446</v>
      </c>
      <c r="H120" s="685"/>
      <c r="I120" s="685"/>
      <c r="J120" s="685"/>
      <c r="K120" s="685"/>
      <c r="L120" s="685"/>
      <c r="M120" s="145"/>
    </row>
    <row r="121" spans="1:21" hidden="1" outlineLevel="1" x14ac:dyDescent="0.25">
      <c r="A121" s="686"/>
      <c r="B121" s="442"/>
      <c r="C121" s="686"/>
      <c r="D121" s="684"/>
      <c r="E121" s="684"/>
      <c r="F121" s="163"/>
      <c r="G121" s="253">
        <v>0</v>
      </c>
      <c r="H121" s="253">
        <v>1</v>
      </c>
      <c r="I121" s="253">
        <v>2</v>
      </c>
      <c r="J121" s="253">
        <v>3</v>
      </c>
      <c r="K121" s="253">
        <v>4</v>
      </c>
      <c r="L121" s="253">
        <v>5</v>
      </c>
      <c r="M121" s="145"/>
      <c r="O121" s="126" t="s">
        <v>448</v>
      </c>
      <c r="P121" s="125">
        <v>0</v>
      </c>
      <c r="Q121" s="125">
        <v>1</v>
      </c>
      <c r="R121" s="125">
        <v>2</v>
      </c>
      <c r="S121" s="125">
        <v>3</v>
      </c>
      <c r="T121" s="125">
        <v>4</v>
      </c>
      <c r="U121" s="125">
        <v>5</v>
      </c>
    </row>
    <row r="122" spans="1:21" hidden="1" outlineLevel="1" x14ac:dyDescent="0.15">
      <c r="A122" s="228">
        <f t="shared" ref="A122:C151" si="17">+A87</f>
        <v>168</v>
      </c>
      <c r="B122" s="228"/>
      <c r="C122" s="234" t="str">
        <f t="shared" si="17"/>
        <v>Estructura Metálica Bailey</v>
      </c>
      <c r="D122" s="228"/>
      <c r="E122" s="228"/>
      <c r="F122" s="228"/>
      <c r="G122" s="228">
        <f t="shared" ref="G122:K135" si="18">+IF(P122&gt;0,P122,0)</f>
        <v>60</v>
      </c>
      <c r="H122" s="228">
        <f t="shared" si="18"/>
        <v>40</v>
      </c>
      <c r="I122" s="228">
        <f t="shared" si="18"/>
        <v>0</v>
      </c>
      <c r="J122" s="228">
        <f t="shared" si="18"/>
        <v>0</v>
      </c>
      <c r="K122" s="228">
        <f>+IF(T122&gt;0,T122,0)</f>
        <v>0</v>
      </c>
      <c r="L122" s="228">
        <f t="shared" ref="L122:L135" si="19">+L87</f>
        <v>0</v>
      </c>
      <c r="M122" s="145"/>
      <c r="N122" s="146"/>
      <c r="O122" s="127">
        <f>+SUM(G122:L122)</f>
        <v>100</v>
      </c>
      <c r="P122" s="129">
        <f t="shared" ref="P122:P135" si="20">IF(G87+H87+I87+J87+K87+L87&gt;=100,100-H87-I87-J87-K87-L87,G87)</f>
        <v>60</v>
      </c>
      <c r="Q122" s="129">
        <f t="shared" ref="Q122:Q135" si="21">IF(H87+I87+J87+K87+L87&gt;=100,100-I87-J87-K87-L87,H87)</f>
        <v>40</v>
      </c>
      <c r="R122" s="129">
        <f t="shared" ref="R122:R135" si="22">IF(I87+J87+K87+L87&gt;=100,100-J87-K87-L87,I87)</f>
        <v>0</v>
      </c>
      <c r="S122" s="129">
        <f t="shared" ref="S122:S135" si="23">IF(J87+K87+L87&gt;=100,100-K87-L87,J87)</f>
        <v>0</v>
      </c>
      <c r="T122" s="129">
        <f t="shared" ref="T122:T135" si="24">+IF(K87+L87&gt;100,100-L87,K87)</f>
        <v>0</v>
      </c>
      <c r="U122" s="129">
        <f t="shared" ref="U122:U135" si="25">+L87</f>
        <v>0</v>
      </c>
    </row>
    <row r="123" spans="1:21" hidden="1" outlineLevel="1" x14ac:dyDescent="0.15">
      <c r="A123" s="166">
        <f t="shared" si="17"/>
        <v>201</v>
      </c>
      <c r="B123" s="166"/>
      <c r="C123" s="235" t="str">
        <f t="shared" si="17"/>
        <v>Elevación Cuerpo del Estribo de Concreto Simple</v>
      </c>
      <c r="D123" s="166"/>
      <c r="E123" s="166"/>
      <c r="F123" s="166"/>
      <c r="G123" s="166">
        <f t="shared" si="18"/>
        <v>0</v>
      </c>
      <c r="H123" s="166">
        <f t="shared" si="18"/>
        <v>100</v>
      </c>
      <c r="I123" s="166">
        <f t="shared" si="18"/>
        <v>0</v>
      </c>
      <c r="J123" s="166">
        <f t="shared" si="18"/>
        <v>0</v>
      </c>
      <c r="K123" s="166">
        <f t="shared" si="18"/>
        <v>0</v>
      </c>
      <c r="L123" s="166">
        <f t="shared" si="19"/>
        <v>0</v>
      </c>
      <c r="M123" s="145"/>
      <c r="N123" s="146"/>
      <c r="O123" s="127">
        <f t="shared" ref="O123:O135" si="26">+SUM(G123:L123)</f>
        <v>100</v>
      </c>
      <c r="P123" s="129">
        <f t="shared" si="20"/>
        <v>-20</v>
      </c>
      <c r="Q123" s="129">
        <f t="shared" si="21"/>
        <v>100</v>
      </c>
      <c r="R123" s="129">
        <f t="shared" si="22"/>
        <v>0</v>
      </c>
      <c r="S123" s="129">
        <f t="shared" si="23"/>
        <v>0</v>
      </c>
      <c r="T123" s="129">
        <f t="shared" si="24"/>
        <v>0</v>
      </c>
      <c r="U123" s="129">
        <f t="shared" si="25"/>
        <v>0</v>
      </c>
    </row>
    <row r="124" spans="1:21" hidden="1" outlineLevel="1" x14ac:dyDescent="0.15">
      <c r="A124" s="166">
        <f t="shared" si="17"/>
        <v>324</v>
      </c>
      <c r="B124" s="166"/>
      <c r="C124" s="235" t="str">
        <f t="shared" si="17"/>
        <v>Apoyo articulado de acero</v>
      </c>
      <c r="D124" s="166"/>
      <c r="E124" s="166"/>
      <c r="F124" s="166"/>
      <c r="G124" s="166">
        <f t="shared" si="18"/>
        <v>0</v>
      </c>
      <c r="H124" s="166">
        <f t="shared" si="18"/>
        <v>0</v>
      </c>
      <c r="I124" s="166">
        <f t="shared" si="18"/>
        <v>100</v>
      </c>
      <c r="J124" s="166">
        <f t="shared" si="18"/>
        <v>0</v>
      </c>
      <c r="K124" s="166">
        <f t="shared" si="18"/>
        <v>0</v>
      </c>
      <c r="L124" s="166">
        <f t="shared" si="19"/>
        <v>0</v>
      </c>
      <c r="M124" s="145"/>
      <c r="N124" s="146"/>
      <c r="O124" s="127">
        <f t="shared" si="26"/>
        <v>100</v>
      </c>
      <c r="P124" s="129">
        <f t="shared" si="20"/>
        <v>-100</v>
      </c>
      <c r="Q124" s="129">
        <f t="shared" si="21"/>
        <v>-100</v>
      </c>
      <c r="R124" s="129">
        <f t="shared" si="22"/>
        <v>100</v>
      </c>
      <c r="S124" s="129">
        <f t="shared" si="23"/>
        <v>0</v>
      </c>
      <c r="T124" s="129">
        <f t="shared" si="24"/>
        <v>0</v>
      </c>
      <c r="U124" s="129">
        <f t="shared" si="25"/>
        <v>0</v>
      </c>
    </row>
    <row r="125" spans="1:21" hidden="1" outlineLevel="1" x14ac:dyDescent="0.15">
      <c r="A125" s="166">
        <f t="shared" si="17"/>
        <v>341</v>
      </c>
      <c r="B125" s="166"/>
      <c r="C125" s="235" t="str">
        <f t="shared" si="17"/>
        <v>Planchas Deslizantes</v>
      </c>
      <c r="D125" s="166"/>
      <c r="E125" s="166"/>
      <c r="F125" s="166"/>
      <c r="G125" s="166">
        <f t="shared" si="18"/>
        <v>0</v>
      </c>
      <c r="H125" s="166">
        <f t="shared" si="18"/>
        <v>0</v>
      </c>
      <c r="I125" s="166">
        <f t="shared" si="18"/>
        <v>100</v>
      </c>
      <c r="J125" s="166">
        <f t="shared" si="18"/>
        <v>0</v>
      </c>
      <c r="K125" s="166">
        <f t="shared" si="18"/>
        <v>0</v>
      </c>
      <c r="L125" s="166">
        <f t="shared" si="19"/>
        <v>0</v>
      </c>
      <c r="M125" s="145"/>
      <c r="N125" s="146"/>
      <c r="O125" s="127">
        <f>+SUM(G125:L125)</f>
        <v>100</v>
      </c>
      <c r="P125" s="129">
        <f t="shared" si="20"/>
        <v>-300</v>
      </c>
      <c r="Q125" s="129">
        <f t="shared" si="21"/>
        <v>-300</v>
      </c>
      <c r="R125" s="129">
        <f t="shared" si="22"/>
        <v>100</v>
      </c>
      <c r="S125" s="129">
        <f t="shared" si="23"/>
        <v>0</v>
      </c>
      <c r="T125" s="129">
        <f t="shared" si="24"/>
        <v>0</v>
      </c>
      <c r="U125" s="129">
        <f t="shared" si="25"/>
        <v>0</v>
      </c>
    </row>
    <row r="126" spans="1:21" hidden="1" outlineLevel="1" x14ac:dyDescent="0.15">
      <c r="A126" s="166">
        <f t="shared" si="17"/>
        <v>401</v>
      </c>
      <c r="B126" s="166"/>
      <c r="C126" s="235" t="str">
        <f t="shared" si="17"/>
        <v>Márgenes del río</v>
      </c>
      <c r="D126" s="166"/>
      <c r="E126" s="166"/>
      <c r="F126" s="166"/>
      <c r="G126" s="166">
        <f t="shared" si="18"/>
        <v>0</v>
      </c>
      <c r="H126" s="166">
        <f t="shared" si="18"/>
        <v>100</v>
      </c>
      <c r="I126" s="166">
        <f t="shared" si="18"/>
        <v>0</v>
      </c>
      <c r="J126" s="166">
        <f t="shared" si="18"/>
        <v>0</v>
      </c>
      <c r="K126" s="166">
        <f t="shared" si="18"/>
        <v>0</v>
      </c>
      <c r="L126" s="166">
        <f t="shared" si="19"/>
        <v>0</v>
      </c>
      <c r="M126" s="145"/>
      <c r="N126" s="146"/>
      <c r="O126" s="127">
        <f>+SUM(G126:L126)</f>
        <v>100</v>
      </c>
      <c r="P126" s="129">
        <f t="shared" si="20"/>
        <v>-300</v>
      </c>
      <c r="Q126" s="129">
        <f t="shared" si="21"/>
        <v>100</v>
      </c>
      <c r="R126" s="129">
        <f t="shared" si="22"/>
        <v>0</v>
      </c>
      <c r="S126" s="129">
        <f t="shared" si="23"/>
        <v>0</v>
      </c>
      <c r="T126" s="129">
        <f t="shared" si="24"/>
        <v>0</v>
      </c>
      <c r="U126" s="129">
        <f t="shared" si="25"/>
        <v>0</v>
      </c>
    </row>
    <row r="127" spans="1:21" hidden="1" outlineLevel="1" x14ac:dyDescent="0.15">
      <c r="A127" s="166">
        <f t="shared" si="17"/>
        <v>402</v>
      </c>
      <c r="B127" s="166"/>
      <c r="C127" s="235" t="str">
        <f t="shared" si="17"/>
        <v>Lecho del río</v>
      </c>
      <c r="D127" s="166"/>
      <c r="E127" s="166"/>
      <c r="F127" s="166"/>
      <c r="G127" s="166">
        <f t="shared" si="18"/>
        <v>0</v>
      </c>
      <c r="H127" s="166">
        <f t="shared" si="18"/>
        <v>100</v>
      </c>
      <c r="I127" s="166">
        <f t="shared" si="18"/>
        <v>0</v>
      </c>
      <c r="J127" s="166">
        <f t="shared" si="18"/>
        <v>0</v>
      </c>
      <c r="K127" s="166">
        <f t="shared" si="18"/>
        <v>0</v>
      </c>
      <c r="L127" s="166">
        <f t="shared" si="19"/>
        <v>0</v>
      </c>
      <c r="M127" s="145"/>
      <c r="N127" s="146"/>
      <c r="O127" s="127">
        <f t="shared" si="26"/>
        <v>100</v>
      </c>
      <c r="P127" s="129">
        <f t="shared" si="20"/>
        <v>-20</v>
      </c>
      <c r="Q127" s="129">
        <f t="shared" si="21"/>
        <v>100</v>
      </c>
      <c r="R127" s="129">
        <f t="shared" si="22"/>
        <v>0</v>
      </c>
      <c r="S127" s="129">
        <f t="shared" si="23"/>
        <v>0</v>
      </c>
      <c r="T127" s="129">
        <f t="shared" si="24"/>
        <v>0</v>
      </c>
      <c r="U127" s="129">
        <f t="shared" si="25"/>
        <v>0</v>
      </c>
    </row>
    <row r="128" spans="1:21" hidden="1" outlineLevel="1" x14ac:dyDescent="0.15">
      <c r="A128" s="166">
        <f t="shared" si="17"/>
        <v>501</v>
      </c>
      <c r="B128" s="166"/>
      <c r="C128" s="235" t="str">
        <f t="shared" si="17"/>
        <v>Señalización</v>
      </c>
      <c r="D128" s="167"/>
      <c r="E128" s="167"/>
      <c r="F128" s="167"/>
      <c r="G128" s="166">
        <f t="shared" si="18"/>
        <v>100</v>
      </c>
      <c r="H128" s="166">
        <f t="shared" si="18"/>
        <v>0</v>
      </c>
      <c r="I128" s="166">
        <f t="shared" si="18"/>
        <v>0</v>
      </c>
      <c r="J128" s="166">
        <f t="shared" si="18"/>
        <v>0</v>
      </c>
      <c r="K128" s="166">
        <f t="shared" si="18"/>
        <v>0</v>
      </c>
      <c r="L128" s="166">
        <f t="shared" si="19"/>
        <v>0</v>
      </c>
      <c r="M128" s="145"/>
      <c r="N128" s="148"/>
      <c r="O128" s="127">
        <f t="shared" si="26"/>
        <v>100</v>
      </c>
      <c r="P128" s="129">
        <f t="shared" si="20"/>
        <v>100</v>
      </c>
      <c r="Q128" s="129">
        <f t="shared" si="21"/>
        <v>0</v>
      </c>
      <c r="R128" s="129">
        <f t="shared" si="22"/>
        <v>0</v>
      </c>
      <c r="S128" s="129">
        <f t="shared" si="23"/>
        <v>0</v>
      </c>
      <c r="T128" s="129">
        <f t="shared" si="24"/>
        <v>0</v>
      </c>
      <c r="U128" s="129">
        <f t="shared" si="25"/>
        <v>0</v>
      </c>
    </row>
    <row r="129" spans="1:21" hidden="1" outlineLevel="1" x14ac:dyDescent="0.15">
      <c r="A129" s="166">
        <f t="shared" si="17"/>
        <v>504</v>
      </c>
      <c r="B129" s="166"/>
      <c r="C129" s="235" t="str">
        <f t="shared" si="17"/>
        <v>Muro de Concreto Armado en accesos</v>
      </c>
      <c r="D129" s="166"/>
      <c r="E129" s="166"/>
      <c r="F129" s="166"/>
      <c r="G129" s="166">
        <f t="shared" si="18"/>
        <v>0</v>
      </c>
      <c r="H129" s="166">
        <f t="shared" si="18"/>
        <v>100</v>
      </c>
      <c r="I129" s="166">
        <f t="shared" si="18"/>
        <v>0</v>
      </c>
      <c r="J129" s="166">
        <f t="shared" si="18"/>
        <v>0</v>
      </c>
      <c r="K129" s="166">
        <f t="shared" si="18"/>
        <v>0</v>
      </c>
      <c r="L129" s="166">
        <f t="shared" si="19"/>
        <v>0</v>
      </c>
      <c r="M129" s="145"/>
      <c r="N129" s="146"/>
      <c r="O129" s="127">
        <f t="shared" si="26"/>
        <v>100</v>
      </c>
      <c r="P129" s="129">
        <f t="shared" si="20"/>
        <v>-100</v>
      </c>
      <c r="Q129" s="129">
        <f t="shared" si="21"/>
        <v>100</v>
      </c>
      <c r="R129" s="129">
        <f t="shared" si="22"/>
        <v>0</v>
      </c>
      <c r="S129" s="129">
        <f t="shared" si="23"/>
        <v>0</v>
      </c>
      <c r="T129" s="129">
        <f t="shared" si="24"/>
        <v>0</v>
      </c>
      <c r="U129" s="129">
        <f t="shared" si="25"/>
        <v>0</v>
      </c>
    </row>
    <row r="130" spans="1:21" hidden="1" outlineLevel="1" x14ac:dyDescent="0.15">
      <c r="A130" s="166">
        <f t="shared" si="17"/>
        <v>511</v>
      </c>
      <c r="B130" s="166"/>
      <c r="C130" s="235" t="str">
        <f t="shared" si="17"/>
        <v>Pavimento/Afirmado</v>
      </c>
      <c r="D130" s="166"/>
      <c r="E130" s="166"/>
      <c r="F130" s="166"/>
      <c r="G130" s="166">
        <f t="shared" si="18"/>
        <v>0</v>
      </c>
      <c r="H130" s="166">
        <f t="shared" si="18"/>
        <v>20</v>
      </c>
      <c r="I130" s="166">
        <f t="shared" si="18"/>
        <v>80</v>
      </c>
      <c r="J130" s="166">
        <f t="shared" si="18"/>
        <v>0</v>
      </c>
      <c r="K130" s="166">
        <f t="shared" si="18"/>
        <v>0</v>
      </c>
      <c r="L130" s="166">
        <f t="shared" si="19"/>
        <v>0</v>
      </c>
      <c r="M130" s="145"/>
      <c r="N130" s="146"/>
      <c r="O130" s="127">
        <f t="shared" si="26"/>
        <v>100</v>
      </c>
      <c r="P130" s="129">
        <f t="shared" si="20"/>
        <v>-380</v>
      </c>
      <c r="Q130" s="129">
        <f t="shared" si="21"/>
        <v>20</v>
      </c>
      <c r="R130" s="129">
        <f t="shared" si="22"/>
        <v>80</v>
      </c>
      <c r="S130" s="129">
        <f t="shared" si="23"/>
        <v>0</v>
      </c>
      <c r="T130" s="129">
        <f t="shared" si="24"/>
        <v>0</v>
      </c>
      <c r="U130" s="129">
        <f t="shared" si="25"/>
        <v>0</v>
      </c>
    </row>
    <row r="131" spans="1:21" hidden="1" outlineLevel="1" x14ac:dyDescent="0.15">
      <c r="A131" s="166">
        <f t="shared" si="17"/>
        <v>530</v>
      </c>
      <c r="B131" s="166"/>
      <c r="C131" s="235" t="str">
        <f t="shared" si="17"/>
        <v>Visibilidad</v>
      </c>
      <c r="D131" s="166"/>
      <c r="E131" s="166"/>
      <c r="F131" s="166"/>
      <c r="G131" s="166">
        <f t="shared" si="18"/>
        <v>0</v>
      </c>
      <c r="H131" s="166">
        <f t="shared" si="18"/>
        <v>20</v>
      </c>
      <c r="I131" s="166">
        <f t="shared" si="18"/>
        <v>80</v>
      </c>
      <c r="J131" s="166">
        <f t="shared" si="18"/>
        <v>0</v>
      </c>
      <c r="K131" s="166">
        <f t="shared" si="18"/>
        <v>0</v>
      </c>
      <c r="L131" s="166">
        <f t="shared" si="19"/>
        <v>0</v>
      </c>
      <c r="M131" s="145"/>
      <c r="N131" s="146"/>
      <c r="O131" s="127">
        <f t="shared" si="26"/>
        <v>100</v>
      </c>
      <c r="P131" s="129">
        <f t="shared" si="20"/>
        <v>-380</v>
      </c>
      <c r="Q131" s="129">
        <f t="shared" si="21"/>
        <v>20</v>
      </c>
      <c r="R131" s="129">
        <f t="shared" si="22"/>
        <v>80</v>
      </c>
      <c r="S131" s="129">
        <f t="shared" si="23"/>
        <v>0</v>
      </c>
      <c r="T131" s="129">
        <f t="shared" si="24"/>
        <v>0</v>
      </c>
      <c r="U131" s="129">
        <f t="shared" si="25"/>
        <v>0</v>
      </c>
    </row>
    <row r="132" spans="1:21" hidden="1" outlineLevel="1" x14ac:dyDescent="0.15">
      <c r="A132" s="166">
        <f t="shared" si="17"/>
        <v>0</v>
      </c>
      <c r="B132" s="166"/>
      <c r="C132" s="235">
        <f t="shared" si="17"/>
        <v>0</v>
      </c>
      <c r="D132" s="166"/>
      <c r="E132" s="166"/>
      <c r="F132" s="166"/>
      <c r="G132" s="166">
        <f t="shared" si="18"/>
        <v>0</v>
      </c>
      <c r="H132" s="166">
        <f t="shared" si="18"/>
        <v>0</v>
      </c>
      <c r="I132" s="166">
        <f t="shared" si="18"/>
        <v>0</v>
      </c>
      <c r="J132" s="166">
        <f t="shared" si="18"/>
        <v>0</v>
      </c>
      <c r="K132" s="166">
        <f t="shared" si="18"/>
        <v>0</v>
      </c>
      <c r="L132" s="166">
        <f t="shared" si="19"/>
        <v>0</v>
      </c>
      <c r="M132" s="145"/>
      <c r="N132" s="146"/>
      <c r="O132" s="127">
        <f t="shared" si="26"/>
        <v>0</v>
      </c>
      <c r="P132" s="129">
        <f t="shared" si="20"/>
        <v>0</v>
      </c>
      <c r="Q132" s="129">
        <f t="shared" si="21"/>
        <v>0</v>
      </c>
      <c r="R132" s="129">
        <f t="shared" si="22"/>
        <v>0</v>
      </c>
      <c r="S132" s="129">
        <f t="shared" si="23"/>
        <v>0</v>
      </c>
      <c r="T132" s="129">
        <f t="shared" si="24"/>
        <v>0</v>
      </c>
      <c r="U132" s="129">
        <f t="shared" si="25"/>
        <v>0</v>
      </c>
    </row>
    <row r="133" spans="1:21" hidden="1" outlineLevel="1" x14ac:dyDescent="0.15">
      <c r="A133" s="166">
        <f t="shared" si="17"/>
        <v>0</v>
      </c>
      <c r="B133" s="166"/>
      <c r="C133" s="235">
        <f t="shared" si="17"/>
        <v>0</v>
      </c>
      <c r="D133" s="166"/>
      <c r="E133" s="166"/>
      <c r="F133" s="166"/>
      <c r="G133" s="166">
        <f t="shared" si="18"/>
        <v>0</v>
      </c>
      <c r="H133" s="166">
        <f t="shared" si="18"/>
        <v>0</v>
      </c>
      <c r="I133" s="166">
        <f t="shared" si="18"/>
        <v>0</v>
      </c>
      <c r="J133" s="166">
        <f t="shared" si="18"/>
        <v>0</v>
      </c>
      <c r="K133" s="166">
        <f t="shared" si="18"/>
        <v>0</v>
      </c>
      <c r="L133" s="166">
        <f t="shared" si="19"/>
        <v>0</v>
      </c>
      <c r="M133" s="145"/>
      <c r="N133" s="146"/>
      <c r="O133" s="127">
        <f>+SUM(G133:L133)</f>
        <v>0</v>
      </c>
      <c r="P133" s="129">
        <f t="shared" si="20"/>
        <v>0</v>
      </c>
      <c r="Q133" s="129">
        <f t="shared" si="21"/>
        <v>0</v>
      </c>
      <c r="R133" s="129">
        <f t="shared" si="22"/>
        <v>0</v>
      </c>
      <c r="S133" s="129">
        <f t="shared" si="23"/>
        <v>0</v>
      </c>
      <c r="T133" s="129">
        <f t="shared" si="24"/>
        <v>0</v>
      </c>
      <c r="U133" s="129">
        <f t="shared" si="25"/>
        <v>0</v>
      </c>
    </row>
    <row r="134" spans="1:21" hidden="1" outlineLevel="1" x14ac:dyDescent="0.15">
      <c r="A134" s="166">
        <f t="shared" si="17"/>
        <v>0</v>
      </c>
      <c r="B134" s="166"/>
      <c r="C134" s="235">
        <f t="shared" si="17"/>
        <v>0</v>
      </c>
      <c r="D134" s="166"/>
      <c r="E134" s="166"/>
      <c r="F134" s="166"/>
      <c r="G134" s="166">
        <f t="shared" si="18"/>
        <v>0</v>
      </c>
      <c r="H134" s="166">
        <f t="shared" si="18"/>
        <v>0</v>
      </c>
      <c r="I134" s="166">
        <f t="shared" si="18"/>
        <v>0</v>
      </c>
      <c r="J134" s="166">
        <f t="shared" si="18"/>
        <v>0</v>
      </c>
      <c r="K134" s="166">
        <f t="shared" si="18"/>
        <v>0</v>
      </c>
      <c r="L134" s="166">
        <f t="shared" si="19"/>
        <v>0</v>
      </c>
      <c r="M134" s="145"/>
      <c r="N134" s="146"/>
      <c r="O134" s="127">
        <f t="shared" si="26"/>
        <v>0</v>
      </c>
      <c r="P134" s="129">
        <f t="shared" si="20"/>
        <v>0</v>
      </c>
      <c r="Q134" s="129">
        <f t="shared" si="21"/>
        <v>0</v>
      </c>
      <c r="R134" s="129">
        <f t="shared" si="22"/>
        <v>0</v>
      </c>
      <c r="S134" s="129">
        <f t="shared" si="23"/>
        <v>0</v>
      </c>
      <c r="T134" s="129">
        <f t="shared" si="24"/>
        <v>0</v>
      </c>
      <c r="U134" s="129">
        <f t="shared" si="25"/>
        <v>0</v>
      </c>
    </row>
    <row r="135" spans="1:21" hidden="1" outlineLevel="1" x14ac:dyDescent="0.15">
      <c r="A135" s="166">
        <f t="shared" si="17"/>
        <v>0</v>
      </c>
      <c r="B135" s="166"/>
      <c r="C135" s="235">
        <f t="shared" si="17"/>
        <v>0</v>
      </c>
      <c r="D135" s="166"/>
      <c r="E135" s="166"/>
      <c r="F135" s="166"/>
      <c r="G135" s="166">
        <f t="shared" si="18"/>
        <v>0</v>
      </c>
      <c r="H135" s="166">
        <f t="shared" si="18"/>
        <v>0</v>
      </c>
      <c r="I135" s="166">
        <f t="shared" si="18"/>
        <v>0</v>
      </c>
      <c r="J135" s="166">
        <f t="shared" si="18"/>
        <v>0</v>
      </c>
      <c r="K135" s="166">
        <f t="shared" si="18"/>
        <v>0</v>
      </c>
      <c r="L135" s="166">
        <f t="shared" si="19"/>
        <v>0</v>
      </c>
      <c r="M135" s="145"/>
      <c r="N135" s="146"/>
      <c r="O135" s="127">
        <f t="shared" si="26"/>
        <v>0</v>
      </c>
      <c r="P135" s="129">
        <f t="shared" si="20"/>
        <v>0</v>
      </c>
      <c r="Q135" s="129">
        <f t="shared" si="21"/>
        <v>0</v>
      </c>
      <c r="R135" s="129">
        <f t="shared" si="22"/>
        <v>0</v>
      </c>
      <c r="S135" s="129">
        <f t="shared" si="23"/>
        <v>0</v>
      </c>
      <c r="T135" s="129">
        <f t="shared" si="24"/>
        <v>0</v>
      </c>
      <c r="U135" s="129">
        <f t="shared" si="25"/>
        <v>0</v>
      </c>
    </row>
    <row r="136" spans="1:21" hidden="1" outlineLevel="1" x14ac:dyDescent="0.15">
      <c r="A136" s="166">
        <f t="shared" si="17"/>
        <v>0</v>
      </c>
      <c r="B136" s="166"/>
      <c r="C136" s="235">
        <f t="shared" si="17"/>
        <v>0</v>
      </c>
      <c r="D136" s="166"/>
      <c r="E136" s="166"/>
      <c r="F136" s="166"/>
      <c r="G136" s="166">
        <f t="shared" ref="G136:G151" si="27">+IF(P136&gt;0,P136,0)</f>
        <v>0</v>
      </c>
      <c r="H136" s="166">
        <f t="shared" ref="H136:H151" si="28">+IF(Q136&gt;0,Q136,0)</f>
        <v>0</v>
      </c>
      <c r="I136" s="166">
        <f t="shared" ref="I136:I151" si="29">+IF(R136&gt;0,R136,0)</f>
        <v>0</v>
      </c>
      <c r="J136" s="166">
        <f t="shared" ref="J136:J151" si="30">+IF(S136&gt;0,S136,0)</f>
        <v>0</v>
      </c>
      <c r="K136" s="166">
        <f t="shared" ref="K136:K151" si="31">+IF(T136&gt;0,T136,0)</f>
        <v>0</v>
      </c>
      <c r="L136" s="166">
        <f t="shared" ref="L136:L151" si="32">+L101</f>
        <v>0</v>
      </c>
      <c r="M136" s="145"/>
      <c r="N136" s="146"/>
      <c r="O136" s="127">
        <f t="shared" ref="O136:O151" si="33">+SUM(G136:L136)</f>
        <v>0</v>
      </c>
      <c r="P136" s="129">
        <f t="shared" ref="P136:P151" si="34">IF(G101+H101+I101+J101+K101+L101&gt;=100,100-H101-I101-J101-K101-L101,G101)</f>
        <v>0</v>
      </c>
      <c r="Q136" s="129">
        <f t="shared" ref="Q136:Q151" si="35">IF(H101+I101+J101+K101+L101&gt;=100,100-I101-J101-K101-L101,H101)</f>
        <v>0</v>
      </c>
      <c r="R136" s="129">
        <f t="shared" ref="R136:R151" si="36">IF(I101+J101+K101+L101&gt;=100,100-J101-K101-L101,I101)</f>
        <v>0</v>
      </c>
      <c r="S136" s="129">
        <f t="shared" ref="S136:S151" si="37">IF(J101+K101+L101&gt;=100,100-K101-L101,J101)</f>
        <v>0</v>
      </c>
      <c r="T136" s="129">
        <f t="shared" ref="T136:T151" si="38">+IF(K101+L101&gt;100,100-L101,K101)</f>
        <v>0</v>
      </c>
      <c r="U136" s="129">
        <f t="shared" ref="U136:U151" si="39">+L101</f>
        <v>0</v>
      </c>
    </row>
    <row r="137" spans="1:21" hidden="1" outlineLevel="1" x14ac:dyDescent="0.15">
      <c r="A137" s="166">
        <f t="shared" si="17"/>
        <v>0</v>
      </c>
      <c r="B137" s="166"/>
      <c r="C137" s="235">
        <f t="shared" si="17"/>
        <v>0</v>
      </c>
      <c r="D137" s="166"/>
      <c r="E137" s="166"/>
      <c r="F137" s="166"/>
      <c r="G137" s="166">
        <f t="shared" si="27"/>
        <v>0</v>
      </c>
      <c r="H137" s="166">
        <f t="shared" si="28"/>
        <v>0</v>
      </c>
      <c r="I137" s="166">
        <f t="shared" si="29"/>
        <v>0</v>
      </c>
      <c r="J137" s="166">
        <f t="shared" si="30"/>
        <v>0</v>
      </c>
      <c r="K137" s="166">
        <f t="shared" si="31"/>
        <v>0</v>
      </c>
      <c r="L137" s="166">
        <f t="shared" si="32"/>
        <v>0</v>
      </c>
      <c r="M137" s="145"/>
      <c r="N137" s="146"/>
      <c r="O137" s="127">
        <f t="shared" si="33"/>
        <v>0</v>
      </c>
      <c r="P137" s="129">
        <f t="shared" si="34"/>
        <v>0</v>
      </c>
      <c r="Q137" s="129">
        <f t="shared" si="35"/>
        <v>0</v>
      </c>
      <c r="R137" s="129">
        <f t="shared" si="36"/>
        <v>0</v>
      </c>
      <c r="S137" s="129">
        <f t="shared" si="37"/>
        <v>0</v>
      </c>
      <c r="T137" s="129">
        <f t="shared" si="38"/>
        <v>0</v>
      </c>
      <c r="U137" s="129">
        <f t="shared" si="39"/>
        <v>0</v>
      </c>
    </row>
    <row r="138" spans="1:21" hidden="1" outlineLevel="1" x14ac:dyDescent="0.15">
      <c r="A138" s="166">
        <f t="shared" si="17"/>
        <v>0</v>
      </c>
      <c r="B138" s="166"/>
      <c r="C138" s="235">
        <f t="shared" si="17"/>
        <v>0</v>
      </c>
      <c r="D138" s="166"/>
      <c r="E138" s="166"/>
      <c r="F138" s="166"/>
      <c r="G138" s="166">
        <f t="shared" si="27"/>
        <v>0</v>
      </c>
      <c r="H138" s="166">
        <f t="shared" si="28"/>
        <v>0</v>
      </c>
      <c r="I138" s="166">
        <f t="shared" si="29"/>
        <v>0</v>
      </c>
      <c r="J138" s="166">
        <f t="shared" si="30"/>
        <v>0</v>
      </c>
      <c r="K138" s="166">
        <f t="shared" si="31"/>
        <v>0</v>
      </c>
      <c r="L138" s="166">
        <f t="shared" si="32"/>
        <v>0</v>
      </c>
      <c r="M138" s="145"/>
      <c r="N138" s="146"/>
      <c r="O138" s="127">
        <f t="shared" si="33"/>
        <v>0</v>
      </c>
      <c r="P138" s="129">
        <f t="shared" si="34"/>
        <v>0</v>
      </c>
      <c r="Q138" s="129">
        <f t="shared" si="35"/>
        <v>0</v>
      </c>
      <c r="R138" s="129">
        <f t="shared" si="36"/>
        <v>0</v>
      </c>
      <c r="S138" s="129">
        <f t="shared" si="37"/>
        <v>0</v>
      </c>
      <c r="T138" s="129">
        <f t="shared" si="38"/>
        <v>0</v>
      </c>
      <c r="U138" s="129">
        <f t="shared" si="39"/>
        <v>0</v>
      </c>
    </row>
    <row r="139" spans="1:21" hidden="1" outlineLevel="1" x14ac:dyDescent="0.15">
      <c r="A139" s="166">
        <f t="shared" si="17"/>
        <v>0</v>
      </c>
      <c r="B139" s="166"/>
      <c r="C139" s="235">
        <f t="shared" si="17"/>
        <v>0</v>
      </c>
      <c r="D139" s="166"/>
      <c r="E139" s="166"/>
      <c r="F139" s="166"/>
      <c r="G139" s="166">
        <f t="shared" si="27"/>
        <v>0</v>
      </c>
      <c r="H139" s="166">
        <f t="shared" si="28"/>
        <v>0</v>
      </c>
      <c r="I139" s="166">
        <f t="shared" si="29"/>
        <v>0</v>
      </c>
      <c r="J139" s="166">
        <f t="shared" si="30"/>
        <v>0</v>
      </c>
      <c r="K139" s="166">
        <f t="shared" si="31"/>
        <v>0</v>
      </c>
      <c r="L139" s="166">
        <f t="shared" si="32"/>
        <v>0</v>
      </c>
      <c r="M139" s="145"/>
      <c r="N139" s="146"/>
      <c r="O139" s="127">
        <f t="shared" si="33"/>
        <v>0</v>
      </c>
      <c r="P139" s="129">
        <f t="shared" si="34"/>
        <v>0</v>
      </c>
      <c r="Q139" s="129">
        <f t="shared" si="35"/>
        <v>0</v>
      </c>
      <c r="R139" s="129">
        <f t="shared" si="36"/>
        <v>0</v>
      </c>
      <c r="S139" s="129">
        <f t="shared" si="37"/>
        <v>0</v>
      </c>
      <c r="T139" s="129">
        <f t="shared" si="38"/>
        <v>0</v>
      </c>
      <c r="U139" s="129">
        <f t="shared" si="39"/>
        <v>0</v>
      </c>
    </row>
    <row r="140" spans="1:21" hidden="1" outlineLevel="1" x14ac:dyDescent="0.15">
      <c r="A140" s="166">
        <f t="shared" si="17"/>
        <v>0</v>
      </c>
      <c r="B140" s="166"/>
      <c r="C140" s="235">
        <f t="shared" si="17"/>
        <v>0</v>
      </c>
      <c r="D140" s="166"/>
      <c r="E140" s="166"/>
      <c r="F140" s="166"/>
      <c r="G140" s="166">
        <f t="shared" si="27"/>
        <v>0</v>
      </c>
      <c r="H140" s="166">
        <f t="shared" si="28"/>
        <v>0</v>
      </c>
      <c r="I140" s="166">
        <f t="shared" si="29"/>
        <v>0</v>
      </c>
      <c r="J140" s="166">
        <f t="shared" si="30"/>
        <v>0</v>
      </c>
      <c r="K140" s="166">
        <f t="shared" si="31"/>
        <v>0</v>
      </c>
      <c r="L140" s="166">
        <f t="shared" si="32"/>
        <v>0</v>
      </c>
      <c r="M140" s="145"/>
      <c r="N140" s="146"/>
      <c r="O140" s="127">
        <f t="shared" si="33"/>
        <v>0</v>
      </c>
      <c r="P140" s="129">
        <f t="shared" si="34"/>
        <v>0</v>
      </c>
      <c r="Q140" s="129">
        <f t="shared" si="35"/>
        <v>0</v>
      </c>
      <c r="R140" s="129">
        <f t="shared" si="36"/>
        <v>0</v>
      </c>
      <c r="S140" s="129">
        <f t="shared" si="37"/>
        <v>0</v>
      </c>
      <c r="T140" s="129">
        <f t="shared" si="38"/>
        <v>0</v>
      </c>
      <c r="U140" s="129">
        <f t="shared" si="39"/>
        <v>0</v>
      </c>
    </row>
    <row r="141" spans="1:21" hidden="1" outlineLevel="1" x14ac:dyDescent="0.15">
      <c r="A141" s="166">
        <f t="shared" si="17"/>
        <v>0</v>
      </c>
      <c r="B141" s="166"/>
      <c r="C141" s="235">
        <f t="shared" si="17"/>
        <v>0</v>
      </c>
      <c r="D141" s="166"/>
      <c r="E141" s="166"/>
      <c r="F141" s="166"/>
      <c r="G141" s="166">
        <f t="shared" si="27"/>
        <v>0</v>
      </c>
      <c r="H141" s="166">
        <f t="shared" si="28"/>
        <v>0</v>
      </c>
      <c r="I141" s="166">
        <f t="shared" si="29"/>
        <v>0</v>
      </c>
      <c r="J141" s="166">
        <f t="shared" si="30"/>
        <v>0</v>
      </c>
      <c r="K141" s="166">
        <f t="shared" si="31"/>
        <v>0</v>
      </c>
      <c r="L141" s="166">
        <f t="shared" si="32"/>
        <v>0</v>
      </c>
      <c r="M141" s="145"/>
      <c r="N141" s="146"/>
      <c r="O141" s="127">
        <f t="shared" si="33"/>
        <v>0</v>
      </c>
      <c r="P141" s="129">
        <f t="shared" si="34"/>
        <v>0</v>
      </c>
      <c r="Q141" s="129">
        <f t="shared" si="35"/>
        <v>0</v>
      </c>
      <c r="R141" s="129">
        <f t="shared" si="36"/>
        <v>0</v>
      </c>
      <c r="S141" s="129">
        <f t="shared" si="37"/>
        <v>0</v>
      </c>
      <c r="T141" s="129">
        <f t="shared" si="38"/>
        <v>0</v>
      </c>
      <c r="U141" s="129">
        <f t="shared" si="39"/>
        <v>0</v>
      </c>
    </row>
    <row r="142" spans="1:21" hidden="1" outlineLevel="1" x14ac:dyDescent="0.15">
      <c r="A142" s="166">
        <f t="shared" si="17"/>
        <v>0</v>
      </c>
      <c r="B142" s="166"/>
      <c r="C142" s="235">
        <f t="shared" si="17"/>
        <v>0</v>
      </c>
      <c r="D142" s="166"/>
      <c r="E142" s="166"/>
      <c r="F142" s="166"/>
      <c r="G142" s="166">
        <f t="shared" si="27"/>
        <v>0</v>
      </c>
      <c r="H142" s="166">
        <f t="shared" si="28"/>
        <v>0</v>
      </c>
      <c r="I142" s="166">
        <f t="shared" si="29"/>
        <v>0</v>
      </c>
      <c r="J142" s="166">
        <f t="shared" si="30"/>
        <v>0</v>
      </c>
      <c r="K142" s="166">
        <f t="shared" si="31"/>
        <v>0</v>
      </c>
      <c r="L142" s="166">
        <f t="shared" si="32"/>
        <v>0</v>
      </c>
      <c r="M142" s="145"/>
      <c r="N142" s="146"/>
      <c r="O142" s="127">
        <f t="shared" si="33"/>
        <v>0</v>
      </c>
      <c r="P142" s="129">
        <f t="shared" si="34"/>
        <v>0</v>
      </c>
      <c r="Q142" s="129">
        <f t="shared" si="35"/>
        <v>0</v>
      </c>
      <c r="R142" s="129">
        <f t="shared" si="36"/>
        <v>0</v>
      </c>
      <c r="S142" s="129">
        <f t="shared" si="37"/>
        <v>0</v>
      </c>
      <c r="T142" s="129">
        <f t="shared" si="38"/>
        <v>0</v>
      </c>
      <c r="U142" s="129">
        <f t="shared" si="39"/>
        <v>0</v>
      </c>
    </row>
    <row r="143" spans="1:21" hidden="1" outlineLevel="1" x14ac:dyDescent="0.15">
      <c r="A143" s="166">
        <f t="shared" si="17"/>
        <v>0</v>
      </c>
      <c r="B143" s="166"/>
      <c r="C143" s="235">
        <f t="shared" si="17"/>
        <v>0</v>
      </c>
      <c r="D143" s="166"/>
      <c r="E143" s="166"/>
      <c r="F143" s="166"/>
      <c r="G143" s="166">
        <f t="shared" si="27"/>
        <v>0</v>
      </c>
      <c r="H143" s="166">
        <f t="shared" si="28"/>
        <v>0</v>
      </c>
      <c r="I143" s="166">
        <f t="shared" si="29"/>
        <v>0</v>
      </c>
      <c r="J143" s="166">
        <f t="shared" si="30"/>
        <v>0</v>
      </c>
      <c r="K143" s="166">
        <f t="shared" si="31"/>
        <v>0</v>
      </c>
      <c r="L143" s="166">
        <f t="shared" si="32"/>
        <v>0</v>
      </c>
      <c r="M143" s="145"/>
      <c r="N143" s="146"/>
      <c r="O143" s="127">
        <f t="shared" si="33"/>
        <v>0</v>
      </c>
      <c r="P143" s="129">
        <f t="shared" si="34"/>
        <v>0</v>
      </c>
      <c r="Q143" s="129">
        <f t="shared" si="35"/>
        <v>0</v>
      </c>
      <c r="R143" s="129">
        <f t="shared" si="36"/>
        <v>0</v>
      </c>
      <c r="S143" s="129">
        <f t="shared" si="37"/>
        <v>0</v>
      </c>
      <c r="T143" s="129">
        <f t="shared" si="38"/>
        <v>0</v>
      </c>
      <c r="U143" s="129">
        <f t="shared" si="39"/>
        <v>0</v>
      </c>
    </row>
    <row r="144" spans="1:21" hidden="1" outlineLevel="1" x14ac:dyDescent="0.15">
      <c r="A144" s="166">
        <f t="shared" si="17"/>
        <v>0</v>
      </c>
      <c r="B144" s="166"/>
      <c r="C144" s="235">
        <f t="shared" si="17"/>
        <v>0</v>
      </c>
      <c r="D144" s="166"/>
      <c r="E144" s="166"/>
      <c r="F144" s="166"/>
      <c r="G144" s="166">
        <f t="shared" si="27"/>
        <v>0</v>
      </c>
      <c r="H144" s="166">
        <f t="shared" si="28"/>
        <v>0</v>
      </c>
      <c r="I144" s="166">
        <f t="shared" si="29"/>
        <v>0</v>
      </c>
      <c r="J144" s="166">
        <f t="shared" si="30"/>
        <v>0</v>
      </c>
      <c r="K144" s="166">
        <f t="shared" si="31"/>
        <v>0</v>
      </c>
      <c r="L144" s="166">
        <f t="shared" si="32"/>
        <v>0</v>
      </c>
      <c r="M144" s="145"/>
      <c r="N144" s="146"/>
      <c r="O144" s="127">
        <f t="shared" si="33"/>
        <v>0</v>
      </c>
      <c r="P144" s="129">
        <f t="shared" si="34"/>
        <v>0</v>
      </c>
      <c r="Q144" s="129">
        <f t="shared" si="35"/>
        <v>0</v>
      </c>
      <c r="R144" s="129">
        <f t="shared" si="36"/>
        <v>0</v>
      </c>
      <c r="S144" s="129">
        <f t="shared" si="37"/>
        <v>0</v>
      </c>
      <c r="T144" s="129">
        <f t="shared" si="38"/>
        <v>0</v>
      </c>
      <c r="U144" s="129">
        <f t="shared" si="39"/>
        <v>0</v>
      </c>
    </row>
    <row r="145" spans="1:21" hidden="1" outlineLevel="1" x14ac:dyDescent="0.15">
      <c r="A145" s="166">
        <f t="shared" si="17"/>
        <v>0</v>
      </c>
      <c r="B145" s="166"/>
      <c r="C145" s="235">
        <f t="shared" si="17"/>
        <v>0</v>
      </c>
      <c r="D145" s="166"/>
      <c r="E145" s="166"/>
      <c r="F145" s="166"/>
      <c r="G145" s="166">
        <f t="shared" si="27"/>
        <v>0</v>
      </c>
      <c r="H145" s="166">
        <f t="shared" si="28"/>
        <v>0</v>
      </c>
      <c r="I145" s="166">
        <f t="shared" si="29"/>
        <v>0</v>
      </c>
      <c r="J145" s="166">
        <f t="shared" si="30"/>
        <v>0</v>
      </c>
      <c r="K145" s="166">
        <f t="shared" si="31"/>
        <v>0</v>
      </c>
      <c r="L145" s="166">
        <f t="shared" si="32"/>
        <v>0</v>
      </c>
      <c r="M145" s="145"/>
      <c r="N145" s="146"/>
      <c r="O145" s="127">
        <f t="shared" si="33"/>
        <v>0</v>
      </c>
      <c r="P145" s="129">
        <f t="shared" si="34"/>
        <v>0</v>
      </c>
      <c r="Q145" s="129">
        <f t="shared" si="35"/>
        <v>0</v>
      </c>
      <c r="R145" s="129">
        <f t="shared" si="36"/>
        <v>0</v>
      </c>
      <c r="S145" s="129">
        <f t="shared" si="37"/>
        <v>0</v>
      </c>
      <c r="T145" s="129">
        <f t="shared" si="38"/>
        <v>0</v>
      </c>
      <c r="U145" s="129">
        <f t="shared" si="39"/>
        <v>0</v>
      </c>
    </row>
    <row r="146" spans="1:21" hidden="1" outlineLevel="1" x14ac:dyDescent="0.15">
      <c r="A146" s="166">
        <f t="shared" si="17"/>
        <v>0</v>
      </c>
      <c r="B146" s="166"/>
      <c r="C146" s="235">
        <f t="shared" si="17"/>
        <v>0</v>
      </c>
      <c r="D146" s="166"/>
      <c r="E146" s="166"/>
      <c r="F146" s="166"/>
      <c r="G146" s="166">
        <f t="shared" si="27"/>
        <v>0</v>
      </c>
      <c r="H146" s="166">
        <f t="shared" si="28"/>
        <v>0</v>
      </c>
      <c r="I146" s="166">
        <f t="shared" si="29"/>
        <v>0</v>
      </c>
      <c r="J146" s="166">
        <f t="shared" si="30"/>
        <v>0</v>
      </c>
      <c r="K146" s="166">
        <f t="shared" si="31"/>
        <v>0</v>
      </c>
      <c r="L146" s="166">
        <f t="shared" si="32"/>
        <v>0</v>
      </c>
      <c r="M146" s="145"/>
      <c r="N146" s="146"/>
      <c r="O146" s="127">
        <f t="shared" si="33"/>
        <v>0</v>
      </c>
      <c r="P146" s="129">
        <f t="shared" si="34"/>
        <v>0</v>
      </c>
      <c r="Q146" s="129">
        <f t="shared" si="35"/>
        <v>0</v>
      </c>
      <c r="R146" s="129">
        <f t="shared" si="36"/>
        <v>0</v>
      </c>
      <c r="S146" s="129">
        <f t="shared" si="37"/>
        <v>0</v>
      </c>
      <c r="T146" s="129">
        <f t="shared" si="38"/>
        <v>0</v>
      </c>
      <c r="U146" s="129">
        <f t="shared" si="39"/>
        <v>0</v>
      </c>
    </row>
    <row r="147" spans="1:21" hidden="1" outlineLevel="1" x14ac:dyDescent="0.15">
      <c r="A147" s="166">
        <f t="shared" si="17"/>
        <v>0</v>
      </c>
      <c r="B147" s="166"/>
      <c r="C147" s="235">
        <f t="shared" si="17"/>
        <v>0</v>
      </c>
      <c r="D147" s="166"/>
      <c r="E147" s="166"/>
      <c r="F147" s="166"/>
      <c r="G147" s="166">
        <f t="shared" si="27"/>
        <v>0</v>
      </c>
      <c r="H147" s="166">
        <f t="shared" si="28"/>
        <v>0</v>
      </c>
      <c r="I147" s="166">
        <f t="shared" si="29"/>
        <v>0</v>
      </c>
      <c r="J147" s="166">
        <f t="shared" si="30"/>
        <v>0</v>
      </c>
      <c r="K147" s="166">
        <f t="shared" si="31"/>
        <v>0</v>
      </c>
      <c r="L147" s="166">
        <f t="shared" si="32"/>
        <v>0</v>
      </c>
      <c r="M147" s="145"/>
      <c r="N147" s="146"/>
      <c r="O147" s="127">
        <f t="shared" si="33"/>
        <v>0</v>
      </c>
      <c r="P147" s="129">
        <f t="shared" si="34"/>
        <v>0</v>
      </c>
      <c r="Q147" s="129">
        <f t="shared" si="35"/>
        <v>0</v>
      </c>
      <c r="R147" s="129">
        <f t="shared" si="36"/>
        <v>0</v>
      </c>
      <c r="S147" s="129">
        <f t="shared" si="37"/>
        <v>0</v>
      </c>
      <c r="T147" s="129">
        <f t="shared" si="38"/>
        <v>0</v>
      </c>
      <c r="U147" s="129">
        <f t="shared" si="39"/>
        <v>0</v>
      </c>
    </row>
    <row r="148" spans="1:21" hidden="1" outlineLevel="1" x14ac:dyDescent="0.15">
      <c r="A148" s="166">
        <f t="shared" si="17"/>
        <v>0</v>
      </c>
      <c r="B148" s="166"/>
      <c r="C148" s="235">
        <f t="shared" si="17"/>
        <v>0</v>
      </c>
      <c r="D148" s="166"/>
      <c r="E148" s="166"/>
      <c r="F148" s="166"/>
      <c r="G148" s="166">
        <f t="shared" si="27"/>
        <v>0</v>
      </c>
      <c r="H148" s="166">
        <f t="shared" si="28"/>
        <v>0</v>
      </c>
      <c r="I148" s="166">
        <f t="shared" si="29"/>
        <v>0</v>
      </c>
      <c r="J148" s="166">
        <f t="shared" si="30"/>
        <v>0</v>
      </c>
      <c r="K148" s="166">
        <f t="shared" si="31"/>
        <v>0</v>
      </c>
      <c r="L148" s="166">
        <f t="shared" si="32"/>
        <v>0</v>
      </c>
      <c r="M148" s="145"/>
      <c r="N148" s="146"/>
      <c r="O148" s="127">
        <f t="shared" si="33"/>
        <v>0</v>
      </c>
      <c r="P148" s="129">
        <f t="shared" si="34"/>
        <v>0</v>
      </c>
      <c r="Q148" s="129">
        <f t="shared" si="35"/>
        <v>0</v>
      </c>
      <c r="R148" s="129">
        <f t="shared" si="36"/>
        <v>0</v>
      </c>
      <c r="S148" s="129">
        <f t="shared" si="37"/>
        <v>0</v>
      </c>
      <c r="T148" s="129">
        <f t="shared" si="38"/>
        <v>0</v>
      </c>
      <c r="U148" s="129">
        <f t="shared" si="39"/>
        <v>0</v>
      </c>
    </row>
    <row r="149" spans="1:21" hidden="1" outlineLevel="1" x14ac:dyDescent="0.15">
      <c r="A149" s="166">
        <f t="shared" si="17"/>
        <v>0</v>
      </c>
      <c r="B149" s="166"/>
      <c r="C149" s="235">
        <f t="shared" si="17"/>
        <v>0</v>
      </c>
      <c r="D149" s="166"/>
      <c r="E149" s="166"/>
      <c r="F149" s="166"/>
      <c r="G149" s="166">
        <f t="shared" si="27"/>
        <v>0</v>
      </c>
      <c r="H149" s="166">
        <f t="shared" si="28"/>
        <v>0</v>
      </c>
      <c r="I149" s="166">
        <f t="shared" si="29"/>
        <v>0</v>
      </c>
      <c r="J149" s="166">
        <f t="shared" si="30"/>
        <v>0</v>
      </c>
      <c r="K149" s="166">
        <f t="shared" si="31"/>
        <v>0</v>
      </c>
      <c r="L149" s="166">
        <f t="shared" si="32"/>
        <v>0</v>
      </c>
      <c r="M149" s="145"/>
      <c r="N149" s="146"/>
      <c r="O149" s="127">
        <f t="shared" si="33"/>
        <v>0</v>
      </c>
      <c r="P149" s="129">
        <f t="shared" si="34"/>
        <v>0</v>
      </c>
      <c r="Q149" s="129">
        <f t="shared" si="35"/>
        <v>0</v>
      </c>
      <c r="R149" s="129">
        <f t="shared" si="36"/>
        <v>0</v>
      </c>
      <c r="S149" s="129">
        <f t="shared" si="37"/>
        <v>0</v>
      </c>
      <c r="T149" s="129">
        <f t="shared" si="38"/>
        <v>0</v>
      </c>
      <c r="U149" s="129">
        <f t="shared" si="39"/>
        <v>0</v>
      </c>
    </row>
    <row r="150" spans="1:21" hidden="1" outlineLevel="1" x14ac:dyDescent="0.15">
      <c r="A150" s="166">
        <f t="shared" si="17"/>
        <v>0</v>
      </c>
      <c r="B150" s="166"/>
      <c r="C150" s="235">
        <f t="shared" si="17"/>
        <v>0</v>
      </c>
      <c r="D150" s="166"/>
      <c r="E150" s="166"/>
      <c r="F150" s="166"/>
      <c r="G150" s="166">
        <f t="shared" si="27"/>
        <v>0</v>
      </c>
      <c r="H150" s="166">
        <f t="shared" si="28"/>
        <v>0</v>
      </c>
      <c r="I150" s="166">
        <f t="shared" si="29"/>
        <v>0</v>
      </c>
      <c r="J150" s="166">
        <f t="shared" si="30"/>
        <v>0</v>
      </c>
      <c r="K150" s="166">
        <f t="shared" si="31"/>
        <v>0</v>
      </c>
      <c r="L150" s="166">
        <f t="shared" si="32"/>
        <v>0</v>
      </c>
      <c r="M150" s="145"/>
      <c r="N150" s="146"/>
      <c r="O150" s="127">
        <f t="shared" si="33"/>
        <v>0</v>
      </c>
      <c r="P150" s="129">
        <f t="shared" si="34"/>
        <v>0</v>
      </c>
      <c r="Q150" s="129">
        <f t="shared" si="35"/>
        <v>0</v>
      </c>
      <c r="R150" s="129">
        <f t="shared" si="36"/>
        <v>0</v>
      </c>
      <c r="S150" s="129">
        <f t="shared" si="37"/>
        <v>0</v>
      </c>
      <c r="T150" s="129">
        <f t="shared" si="38"/>
        <v>0</v>
      </c>
      <c r="U150" s="129">
        <f t="shared" si="39"/>
        <v>0</v>
      </c>
    </row>
    <row r="151" spans="1:21" hidden="1" outlineLevel="1" x14ac:dyDescent="0.15">
      <c r="A151" s="233">
        <f t="shared" si="17"/>
        <v>0</v>
      </c>
      <c r="B151" s="233"/>
      <c r="C151" s="232">
        <f t="shared" si="17"/>
        <v>0</v>
      </c>
      <c r="D151" s="233"/>
      <c r="E151" s="233"/>
      <c r="F151" s="233"/>
      <c r="G151" s="233">
        <f t="shared" si="27"/>
        <v>0</v>
      </c>
      <c r="H151" s="233">
        <f t="shared" si="28"/>
        <v>0</v>
      </c>
      <c r="I151" s="233">
        <f t="shared" si="29"/>
        <v>0</v>
      </c>
      <c r="J151" s="233">
        <f t="shared" si="30"/>
        <v>0</v>
      </c>
      <c r="K151" s="233">
        <f t="shared" si="31"/>
        <v>0</v>
      </c>
      <c r="L151" s="233">
        <f t="shared" si="32"/>
        <v>0</v>
      </c>
      <c r="M151" s="145"/>
      <c r="N151" s="146"/>
      <c r="O151" s="127">
        <f t="shared" si="33"/>
        <v>0</v>
      </c>
      <c r="P151" s="129">
        <f t="shared" si="34"/>
        <v>0</v>
      </c>
      <c r="Q151" s="129">
        <f t="shared" si="35"/>
        <v>0</v>
      </c>
      <c r="R151" s="129">
        <f t="shared" si="36"/>
        <v>0</v>
      </c>
      <c r="S151" s="129">
        <f t="shared" si="37"/>
        <v>0</v>
      </c>
      <c r="T151" s="129">
        <f t="shared" si="38"/>
        <v>0</v>
      </c>
      <c r="U151" s="129">
        <f t="shared" si="39"/>
        <v>0</v>
      </c>
    </row>
    <row r="152" spans="1:21" hidden="1" outlineLevel="1" x14ac:dyDescent="0.25"/>
    <row r="153" spans="1:21" hidden="1" outlineLevel="1" x14ac:dyDescent="0.25"/>
    <row r="154" spans="1:21" hidden="1" outlineLevel="1" x14ac:dyDescent="0.2">
      <c r="A154" s="168" t="s">
        <v>455</v>
      </c>
      <c r="B154" s="474"/>
      <c r="C154" s="132" t="s">
        <v>456</v>
      </c>
      <c r="D154" s="132"/>
      <c r="E154" s="132"/>
      <c r="F154" s="132"/>
      <c r="G154" s="133"/>
      <c r="H154" s="133"/>
      <c r="I154" s="133"/>
      <c r="J154" s="133"/>
      <c r="K154" s="133"/>
      <c r="L154" s="127"/>
    </row>
    <row r="155" spans="1:21" hidden="1" outlineLevel="1" x14ac:dyDescent="0.25">
      <c r="A155" s="683" t="s">
        <v>444</v>
      </c>
      <c r="B155" s="440"/>
      <c r="C155" s="683" t="s">
        <v>445</v>
      </c>
      <c r="D155" s="139"/>
      <c r="E155" s="140"/>
      <c r="F155" s="139"/>
      <c r="G155" s="696" t="s">
        <v>446</v>
      </c>
      <c r="H155" s="697"/>
      <c r="I155" s="697"/>
      <c r="J155" s="697"/>
      <c r="K155" s="697"/>
      <c r="L155" s="698"/>
      <c r="M155" s="246" t="s">
        <v>530</v>
      </c>
      <c r="N155" s="134"/>
    </row>
    <row r="156" spans="1:21" hidden="1" outlineLevel="1" x14ac:dyDescent="0.25">
      <c r="A156" s="684"/>
      <c r="B156" s="441"/>
      <c r="C156" s="684"/>
      <c r="D156" s="141" t="s">
        <v>457</v>
      </c>
      <c r="E156" s="141" t="s">
        <v>458</v>
      </c>
      <c r="F156" s="141"/>
      <c r="G156" s="253">
        <v>0</v>
      </c>
      <c r="H156" s="253">
        <v>1</v>
      </c>
      <c r="I156" s="253">
        <v>2</v>
      </c>
      <c r="J156" s="253">
        <v>3</v>
      </c>
      <c r="K156" s="253">
        <v>4</v>
      </c>
      <c r="L156" s="253">
        <v>5</v>
      </c>
      <c r="M156" s="247" t="s">
        <v>459</v>
      </c>
      <c r="N156" s="247" t="s">
        <v>460</v>
      </c>
    </row>
    <row r="157" spans="1:21" hidden="1" outlineLevel="1" x14ac:dyDescent="0.15">
      <c r="A157" s="228">
        <f t="shared" ref="A157:C183" si="40">+A122</f>
        <v>168</v>
      </c>
      <c r="B157" s="228"/>
      <c r="C157" s="234" t="str">
        <f t="shared" si="40"/>
        <v>Estructura Metálica Bailey</v>
      </c>
      <c r="D157" s="237">
        <f>+SUM(G157:L157)</f>
        <v>0.4</v>
      </c>
      <c r="E157" s="250">
        <f>POWER(D157,0.2)</f>
        <v>0.83255320740187311</v>
      </c>
      <c r="F157" s="238"/>
      <c r="G157" s="228">
        <f>0*G122/100</f>
        <v>0</v>
      </c>
      <c r="H157" s="228">
        <f>1*H122/100</f>
        <v>0.4</v>
      </c>
      <c r="I157" s="228">
        <f>32*I122/100</f>
        <v>0</v>
      </c>
      <c r="J157" s="228">
        <f>243*J122/100</f>
        <v>0</v>
      </c>
      <c r="K157" s="228">
        <f>1024*K122/100</f>
        <v>0</v>
      </c>
      <c r="L157" s="228">
        <f>3125*L122/100</f>
        <v>0</v>
      </c>
      <c r="M157" s="237">
        <f>+F14</f>
        <v>1</v>
      </c>
      <c r="N157" s="239">
        <f>+E157*M157</f>
        <v>0.83255320740187311</v>
      </c>
      <c r="P157" s="122">
        <f t="shared" ref="P157:P183" si="41">+IF(A157&gt;1,1,0)</f>
        <v>1</v>
      </c>
    </row>
    <row r="158" spans="1:21" hidden="1" outlineLevel="1" x14ac:dyDescent="0.15">
      <c r="A158" s="166">
        <f t="shared" si="40"/>
        <v>201</v>
      </c>
      <c r="B158" s="166"/>
      <c r="C158" s="235" t="str">
        <f t="shared" si="40"/>
        <v>Elevación Cuerpo del Estribo de Concreto Simple</v>
      </c>
      <c r="D158" s="240">
        <f t="shared" ref="D158:D165" si="42">+SUM(G158:L158)</f>
        <v>1</v>
      </c>
      <c r="E158" s="251">
        <f t="shared" ref="E158:E165" si="43">POWER(D158,0.2)</f>
        <v>1</v>
      </c>
      <c r="F158" s="241"/>
      <c r="G158" s="166">
        <f>0*G123/100</f>
        <v>0</v>
      </c>
      <c r="H158" s="166">
        <f>1*H123/100</f>
        <v>1</v>
      </c>
      <c r="I158" s="166">
        <f>32*I123/100</f>
        <v>0</v>
      </c>
      <c r="J158" s="166">
        <f>243*J123/100</f>
        <v>0</v>
      </c>
      <c r="K158" s="166">
        <f>1024*K123/100</f>
        <v>0</v>
      </c>
      <c r="L158" s="166">
        <f>3125*L123/100</f>
        <v>0</v>
      </c>
      <c r="M158" s="240">
        <f>+F15</f>
        <v>1</v>
      </c>
      <c r="N158" s="242">
        <f t="shared" ref="N158:N165" si="44">+E158*M158</f>
        <v>1</v>
      </c>
      <c r="P158" s="122">
        <f t="shared" si="41"/>
        <v>1</v>
      </c>
    </row>
    <row r="159" spans="1:21" hidden="1" outlineLevel="1" x14ac:dyDescent="0.15">
      <c r="A159" s="166">
        <f t="shared" si="40"/>
        <v>324</v>
      </c>
      <c r="B159" s="166"/>
      <c r="C159" s="235" t="str">
        <f t="shared" si="40"/>
        <v>Apoyo articulado de acero</v>
      </c>
      <c r="D159" s="240">
        <f t="shared" si="42"/>
        <v>32</v>
      </c>
      <c r="E159" s="251">
        <f t="shared" si="43"/>
        <v>2</v>
      </c>
      <c r="F159" s="241"/>
      <c r="G159" s="166">
        <f>0*G124/100</f>
        <v>0</v>
      </c>
      <c r="H159" s="166">
        <f>1*H124/100</f>
        <v>0</v>
      </c>
      <c r="I159" s="166">
        <f>32*I124/100</f>
        <v>32</v>
      </c>
      <c r="J159" s="166">
        <f>243*J124/100</f>
        <v>0</v>
      </c>
      <c r="K159" s="166">
        <f>1024*K124/100</f>
        <v>0</v>
      </c>
      <c r="L159" s="166">
        <f>3125*L124/100</f>
        <v>0</v>
      </c>
      <c r="M159" s="240">
        <f>+F16</f>
        <v>0.4</v>
      </c>
      <c r="N159" s="242">
        <f t="shared" si="44"/>
        <v>0.8</v>
      </c>
      <c r="P159" s="122">
        <f t="shared" si="41"/>
        <v>1</v>
      </c>
    </row>
    <row r="160" spans="1:21" hidden="1" outlineLevel="1" x14ac:dyDescent="0.15">
      <c r="A160" s="166">
        <f t="shared" si="40"/>
        <v>341</v>
      </c>
      <c r="B160" s="166"/>
      <c r="C160" s="235" t="str">
        <f t="shared" si="40"/>
        <v>Planchas Deslizantes</v>
      </c>
      <c r="D160" s="240">
        <f t="shared" si="42"/>
        <v>32</v>
      </c>
      <c r="E160" s="251">
        <f t="shared" si="43"/>
        <v>2</v>
      </c>
      <c r="F160" s="241"/>
      <c r="G160" s="166">
        <f t="shared" ref="G160:G177" si="45">0*G125/100</f>
        <v>0</v>
      </c>
      <c r="H160" s="166">
        <f t="shared" ref="H160:H177" si="46">1*H125/100</f>
        <v>0</v>
      </c>
      <c r="I160" s="166">
        <f t="shared" ref="I160:I177" si="47">32*I125/100</f>
        <v>32</v>
      </c>
      <c r="J160" s="166">
        <f t="shared" ref="J160:J177" si="48">243*J125/100</f>
        <v>0</v>
      </c>
      <c r="K160" s="166">
        <f t="shared" ref="K160:K177" si="49">1024*K125/100</f>
        <v>0</v>
      </c>
      <c r="L160" s="166">
        <f t="shared" ref="L160:L177" si="50">3125*L125/100</f>
        <v>0</v>
      </c>
      <c r="M160" s="240">
        <f>+F17</f>
        <v>0.4</v>
      </c>
      <c r="N160" s="242">
        <f t="shared" si="44"/>
        <v>0.8</v>
      </c>
      <c r="P160" s="122">
        <f t="shared" si="41"/>
        <v>1</v>
      </c>
    </row>
    <row r="161" spans="1:16" hidden="1" outlineLevel="1" x14ac:dyDescent="0.15">
      <c r="A161" s="166">
        <f t="shared" si="40"/>
        <v>401</v>
      </c>
      <c r="B161" s="166"/>
      <c r="C161" s="235" t="str">
        <f t="shared" si="40"/>
        <v>Márgenes del río</v>
      </c>
      <c r="D161" s="240">
        <f t="shared" si="42"/>
        <v>1</v>
      </c>
      <c r="E161" s="251">
        <f t="shared" si="43"/>
        <v>1</v>
      </c>
      <c r="F161" s="241"/>
      <c r="G161" s="166">
        <f t="shared" si="45"/>
        <v>0</v>
      </c>
      <c r="H161" s="166">
        <f t="shared" si="46"/>
        <v>1</v>
      </c>
      <c r="I161" s="166">
        <f t="shared" si="47"/>
        <v>0</v>
      </c>
      <c r="J161" s="166">
        <f t="shared" si="48"/>
        <v>0</v>
      </c>
      <c r="K161" s="166">
        <f t="shared" si="49"/>
        <v>0</v>
      </c>
      <c r="L161" s="166">
        <f t="shared" si="50"/>
        <v>0</v>
      </c>
      <c r="M161" s="240">
        <f>+F18</f>
        <v>0.6</v>
      </c>
      <c r="N161" s="242">
        <f t="shared" si="44"/>
        <v>0.6</v>
      </c>
      <c r="P161" s="122">
        <f t="shared" si="41"/>
        <v>1</v>
      </c>
    </row>
    <row r="162" spans="1:16" hidden="1" outlineLevel="1" x14ac:dyDescent="0.15">
      <c r="A162" s="166">
        <f t="shared" si="40"/>
        <v>402</v>
      </c>
      <c r="B162" s="166"/>
      <c r="C162" s="235" t="str">
        <f t="shared" si="40"/>
        <v>Lecho del río</v>
      </c>
      <c r="D162" s="240">
        <f t="shared" si="42"/>
        <v>1</v>
      </c>
      <c r="E162" s="251">
        <f t="shared" si="43"/>
        <v>1</v>
      </c>
      <c r="F162" s="241"/>
      <c r="G162" s="166">
        <f t="shared" si="45"/>
        <v>0</v>
      </c>
      <c r="H162" s="166">
        <f t="shared" si="46"/>
        <v>1</v>
      </c>
      <c r="I162" s="166">
        <f t="shared" si="47"/>
        <v>0</v>
      </c>
      <c r="J162" s="166">
        <f t="shared" si="48"/>
        <v>0</v>
      </c>
      <c r="K162" s="166">
        <f t="shared" si="49"/>
        <v>0</v>
      </c>
      <c r="L162" s="166">
        <f t="shared" si="50"/>
        <v>0</v>
      </c>
      <c r="M162" s="240">
        <f>+F19</f>
        <v>0.6</v>
      </c>
      <c r="N162" s="242">
        <f t="shared" si="44"/>
        <v>0.6</v>
      </c>
      <c r="P162" s="122">
        <f t="shared" si="41"/>
        <v>1</v>
      </c>
    </row>
    <row r="163" spans="1:16" hidden="1" outlineLevel="1" x14ac:dyDescent="0.15">
      <c r="A163" s="166">
        <f t="shared" si="40"/>
        <v>501</v>
      </c>
      <c r="B163" s="166"/>
      <c r="C163" s="235" t="str">
        <f t="shared" si="40"/>
        <v>Señalización</v>
      </c>
      <c r="D163" s="240">
        <f t="shared" si="42"/>
        <v>0</v>
      </c>
      <c r="E163" s="251">
        <f t="shared" si="43"/>
        <v>0</v>
      </c>
      <c r="F163" s="241"/>
      <c r="G163" s="166">
        <f t="shared" si="45"/>
        <v>0</v>
      </c>
      <c r="H163" s="166">
        <f t="shared" si="46"/>
        <v>0</v>
      </c>
      <c r="I163" s="166">
        <f t="shared" si="47"/>
        <v>0</v>
      </c>
      <c r="J163" s="166">
        <f t="shared" si="48"/>
        <v>0</v>
      </c>
      <c r="K163" s="166">
        <f t="shared" si="49"/>
        <v>0</v>
      </c>
      <c r="L163" s="166">
        <f t="shared" si="50"/>
        <v>0</v>
      </c>
      <c r="M163" s="240">
        <f>+F20</f>
        <v>0.2</v>
      </c>
      <c r="N163" s="242">
        <f t="shared" si="44"/>
        <v>0</v>
      </c>
      <c r="P163" s="122">
        <f t="shared" si="41"/>
        <v>1</v>
      </c>
    </row>
    <row r="164" spans="1:16" hidden="1" outlineLevel="1" x14ac:dyDescent="0.15">
      <c r="A164" s="166">
        <f t="shared" si="40"/>
        <v>504</v>
      </c>
      <c r="B164" s="166"/>
      <c r="C164" s="235" t="str">
        <f t="shared" si="40"/>
        <v>Muro de Concreto Armado en accesos</v>
      </c>
      <c r="D164" s="240">
        <f t="shared" si="42"/>
        <v>1</v>
      </c>
      <c r="E164" s="251">
        <f t="shared" si="43"/>
        <v>1</v>
      </c>
      <c r="F164" s="241"/>
      <c r="G164" s="166">
        <f t="shared" si="45"/>
        <v>0</v>
      </c>
      <c r="H164" s="166">
        <f t="shared" si="46"/>
        <v>1</v>
      </c>
      <c r="I164" s="166">
        <f t="shared" si="47"/>
        <v>0</v>
      </c>
      <c r="J164" s="166">
        <f t="shared" si="48"/>
        <v>0</v>
      </c>
      <c r="K164" s="166">
        <f t="shared" si="49"/>
        <v>0</v>
      </c>
      <c r="L164" s="166">
        <f t="shared" si="50"/>
        <v>0</v>
      </c>
      <c r="M164" s="240">
        <f>+F21</f>
        <v>0.6</v>
      </c>
      <c r="N164" s="242">
        <f t="shared" si="44"/>
        <v>0.6</v>
      </c>
      <c r="P164" s="122">
        <f t="shared" si="41"/>
        <v>1</v>
      </c>
    </row>
    <row r="165" spans="1:16" hidden="1" outlineLevel="1" x14ac:dyDescent="0.15">
      <c r="A165" s="166">
        <f t="shared" si="40"/>
        <v>511</v>
      </c>
      <c r="B165" s="166"/>
      <c r="C165" s="235" t="str">
        <f t="shared" si="40"/>
        <v>Pavimento/Afirmado</v>
      </c>
      <c r="D165" s="240">
        <f t="shared" si="42"/>
        <v>25.8</v>
      </c>
      <c r="E165" s="251">
        <f t="shared" si="43"/>
        <v>1.9156843053023804</v>
      </c>
      <c r="F165" s="241"/>
      <c r="G165" s="166">
        <f t="shared" si="45"/>
        <v>0</v>
      </c>
      <c r="H165" s="166">
        <f t="shared" si="46"/>
        <v>0.2</v>
      </c>
      <c r="I165" s="166">
        <f t="shared" si="47"/>
        <v>25.6</v>
      </c>
      <c r="J165" s="166">
        <f t="shared" si="48"/>
        <v>0</v>
      </c>
      <c r="K165" s="166">
        <f t="shared" si="49"/>
        <v>0</v>
      </c>
      <c r="L165" s="166">
        <f t="shared" si="50"/>
        <v>0</v>
      </c>
      <c r="M165" s="240">
        <f>+F22</f>
        <v>0.2</v>
      </c>
      <c r="N165" s="242">
        <f t="shared" si="44"/>
        <v>0.38313686106047612</v>
      </c>
      <c r="P165" s="122">
        <f t="shared" si="41"/>
        <v>1</v>
      </c>
    </row>
    <row r="166" spans="1:16" hidden="1" outlineLevel="1" x14ac:dyDescent="0.15">
      <c r="A166" s="166">
        <f t="shared" si="40"/>
        <v>530</v>
      </c>
      <c r="B166" s="166"/>
      <c r="C166" s="235" t="str">
        <f t="shared" si="40"/>
        <v>Visibilidad</v>
      </c>
      <c r="D166" s="240">
        <f t="shared" ref="D166:D183" si="51">+SUM(G166:L166)</f>
        <v>25.8</v>
      </c>
      <c r="E166" s="251">
        <f t="shared" ref="E166:E183" si="52">POWER(D166,0.2)</f>
        <v>1.9156843053023804</v>
      </c>
      <c r="F166" s="241"/>
      <c r="G166" s="166">
        <f t="shared" si="45"/>
        <v>0</v>
      </c>
      <c r="H166" s="166">
        <f t="shared" si="46"/>
        <v>0.2</v>
      </c>
      <c r="I166" s="166">
        <f t="shared" si="47"/>
        <v>25.6</v>
      </c>
      <c r="J166" s="166">
        <f t="shared" si="48"/>
        <v>0</v>
      </c>
      <c r="K166" s="166">
        <f t="shared" si="49"/>
        <v>0</v>
      </c>
      <c r="L166" s="166">
        <f t="shared" si="50"/>
        <v>0</v>
      </c>
      <c r="M166" s="240">
        <f>+F23</f>
        <v>0.2</v>
      </c>
      <c r="N166" s="242">
        <f t="shared" ref="N166:N183" si="53">+E166*M166</f>
        <v>0.38313686106047612</v>
      </c>
      <c r="P166" s="122">
        <f t="shared" si="41"/>
        <v>1</v>
      </c>
    </row>
    <row r="167" spans="1:16" hidden="1" outlineLevel="1" x14ac:dyDescent="0.15">
      <c r="A167" s="166">
        <f t="shared" si="40"/>
        <v>0</v>
      </c>
      <c r="B167" s="166"/>
      <c r="C167" s="235">
        <f t="shared" si="40"/>
        <v>0</v>
      </c>
      <c r="D167" s="240">
        <f t="shared" si="51"/>
        <v>0</v>
      </c>
      <c r="E167" s="251">
        <f t="shared" si="52"/>
        <v>0</v>
      </c>
      <c r="F167" s="241"/>
      <c r="G167" s="166">
        <f t="shared" si="45"/>
        <v>0</v>
      </c>
      <c r="H167" s="166">
        <f t="shared" si="46"/>
        <v>0</v>
      </c>
      <c r="I167" s="166">
        <f t="shared" si="47"/>
        <v>0</v>
      </c>
      <c r="J167" s="166">
        <f t="shared" si="48"/>
        <v>0</v>
      </c>
      <c r="K167" s="166">
        <f t="shared" si="49"/>
        <v>0</v>
      </c>
      <c r="L167" s="166">
        <f t="shared" si="50"/>
        <v>0</v>
      </c>
      <c r="M167" s="240">
        <f>+F24</f>
        <v>0</v>
      </c>
      <c r="N167" s="242">
        <f t="shared" si="53"/>
        <v>0</v>
      </c>
      <c r="P167" s="122">
        <f t="shared" si="41"/>
        <v>0</v>
      </c>
    </row>
    <row r="168" spans="1:16" hidden="1" outlineLevel="1" x14ac:dyDescent="0.15">
      <c r="A168" s="166">
        <f t="shared" si="40"/>
        <v>0</v>
      </c>
      <c r="B168" s="166"/>
      <c r="C168" s="235">
        <f t="shared" si="40"/>
        <v>0</v>
      </c>
      <c r="D168" s="240">
        <f t="shared" si="51"/>
        <v>0</v>
      </c>
      <c r="E168" s="251">
        <f t="shared" si="52"/>
        <v>0</v>
      </c>
      <c r="F168" s="241"/>
      <c r="G168" s="166">
        <f t="shared" si="45"/>
        <v>0</v>
      </c>
      <c r="H168" s="166">
        <f t="shared" si="46"/>
        <v>0</v>
      </c>
      <c r="I168" s="166">
        <f t="shared" si="47"/>
        <v>0</v>
      </c>
      <c r="J168" s="166">
        <f t="shared" si="48"/>
        <v>0</v>
      </c>
      <c r="K168" s="166">
        <f t="shared" si="49"/>
        <v>0</v>
      </c>
      <c r="L168" s="166">
        <f t="shared" si="50"/>
        <v>0</v>
      </c>
      <c r="M168" s="240">
        <f>+F25</f>
        <v>0</v>
      </c>
      <c r="N168" s="242">
        <f t="shared" si="53"/>
        <v>0</v>
      </c>
      <c r="P168" s="122">
        <f t="shared" si="41"/>
        <v>0</v>
      </c>
    </row>
    <row r="169" spans="1:16" hidden="1" outlineLevel="1" x14ac:dyDescent="0.15">
      <c r="A169" s="166">
        <f t="shared" si="40"/>
        <v>0</v>
      </c>
      <c r="B169" s="166"/>
      <c r="C169" s="235">
        <f t="shared" si="40"/>
        <v>0</v>
      </c>
      <c r="D169" s="240">
        <f t="shared" si="51"/>
        <v>0</v>
      </c>
      <c r="E169" s="251">
        <f t="shared" si="52"/>
        <v>0</v>
      </c>
      <c r="F169" s="241"/>
      <c r="G169" s="166">
        <f t="shared" si="45"/>
        <v>0</v>
      </c>
      <c r="H169" s="166">
        <f t="shared" si="46"/>
        <v>0</v>
      </c>
      <c r="I169" s="166">
        <f t="shared" si="47"/>
        <v>0</v>
      </c>
      <c r="J169" s="166">
        <f t="shared" si="48"/>
        <v>0</v>
      </c>
      <c r="K169" s="166">
        <f t="shared" si="49"/>
        <v>0</v>
      </c>
      <c r="L169" s="166">
        <f t="shared" si="50"/>
        <v>0</v>
      </c>
      <c r="M169" s="240">
        <f>+F26</f>
        <v>0</v>
      </c>
      <c r="N169" s="242">
        <f t="shared" si="53"/>
        <v>0</v>
      </c>
      <c r="P169" s="122">
        <f t="shared" si="41"/>
        <v>0</v>
      </c>
    </row>
    <row r="170" spans="1:16" hidden="1" outlineLevel="1" x14ac:dyDescent="0.15">
      <c r="A170" s="166">
        <f t="shared" si="40"/>
        <v>0</v>
      </c>
      <c r="B170" s="166"/>
      <c r="C170" s="235">
        <f t="shared" si="40"/>
        <v>0</v>
      </c>
      <c r="D170" s="240">
        <f t="shared" si="51"/>
        <v>0</v>
      </c>
      <c r="E170" s="251">
        <f t="shared" si="52"/>
        <v>0</v>
      </c>
      <c r="F170" s="241"/>
      <c r="G170" s="166">
        <f t="shared" si="45"/>
        <v>0</v>
      </c>
      <c r="H170" s="166">
        <f t="shared" si="46"/>
        <v>0</v>
      </c>
      <c r="I170" s="166">
        <f t="shared" si="47"/>
        <v>0</v>
      </c>
      <c r="J170" s="166">
        <f t="shared" si="48"/>
        <v>0</v>
      </c>
      <c r="K170" s="166">
        <f t="shared" si="49"/>
        <v>0</v>
      </c>
      <c r="L170" s="166">
        <f t="shared" si="50"/>
        <v>0</v>
      </c>
      <c r="M170" s="240">
        <f>+F27</f>
        <v>0</v>
      </c>
      <c r="N170" s="242">
        <f t="shared" si="53"/>
        <v>0</v>
      </c>
      <c r="P170" s="122">
        <f t="shared" si="41"/>
        <v>0</v>
      </c>
    </row>
    <row r="171" spans="1:16" hidden="1" outlineLevel="1" x14ac:dyDescent="0.15">
      <c r="A171" s="166">
        <f t="shared" si="40"/>
        <v>0</v>
      </c>
      <c r="B171" s="166"/>
      <c r="C171" s="235">
        <f t="shared" si="40"/>
        <v>0</v>
      </c>
      <c r="D171" s="240">
        <f t="shared" si="51"/>
        <v>0</v>
      </c>
      <c r="E171" s="251">
        <f t="shared" si="52"/>
        <v>0</v>
      </c>
      <c r="F171" s="241"/>
      <c r="G171" s="166">
        <f t="shared" si="45"/>
        <v>0</v>
      </c>
      <c r="H171" s="166">
        <f t="shared" si="46"/>
        <v>0</v>
      </c>
      <c r="I171" s="166">
        <f t="shared" si="47"/>
        <v>0</v>
      </c>
      <c r="J171" s="166">
        <f t="shared" si="48"/>
        <v>0</v>
      </c>
      <c r="K171" s="166">
        <f t="shared" si="49"/>
        <v>0</v>
      </c>
      <c r="L171" s="166">
        <f t="shared" si="50"/>
        <v>0</v>
      </c>
      <c r="M171" s="240">
        <f>+F28</f>
        <v>0</v>
      </c>
      <c r="N171" s="242">
        <f t="shared" si="53"/>
        <v>0</v>
      </c>
      <c r="P171" s="122">
        <f t="shared" si="41"/>
        <v>0</v>
      </c>
    </row>
    <row r="172" spans="1:16" hidden="1" outlineLevel="1" x14ac:dyDescent="0.15">
      <c r="A172" s="166">
        <f t="shared" si="40"/>
        <v>0</v>
      </c>
      <c r="B172" s="166"/>
      <c r="C172" s="235">
        <f t="shared" si="40"/>
        <v>0</v>
      </c>
      <c r="D172" s="240">
        <f t="shared" si="51"/>
        <v>0</v>
      </c>
      <c r="E172" s="251">
        <f t="shared" si="52"/>
        <v>0</v>
      </c>
      <c r="F172" s="241"/>
      <c r="G172" s="166">
        <f t="shared" si="45"/>
        <v>0</v>
      </c>
      <c r="H172" s="166">
        <f t="shared" si="46"/>
        <v>0</v>
      </c>
      <c r="I172" s="166">
        <f t="shared" si="47"/>
        <v>0</v>
      </c>
      <c r="J172" s="166">
        <f t="shared" si="48"/>
        <v>0</v>
      </c>
      <c r="K172" s="166">
        <f t="shared" si="49"/>
        <v>0</v>
      </c>
      <c r="L172" s="166">
        <f t="shared" si="50"/>
        <v>0</v>
      </c>
      <c r="M172" s="240">
        <f>+F30</f>
        <v>0</v>
      </c>
      <c r="N172" s="242">
        <f t="shared" si="53"/>
        <v>0</v>
      </c>
      <c r="P172" s="122">
        <f t="shared" si="41"/>
        <v>0</v>
      </c>
    </row>
    <row r="173" spans="1:16" hidden="1" outlineLevel="1" x14ac:dyDescent="0.15">
      <c r="A173" s="166">
        <f t="shared" si="40"/>
        <v>0</v>
      </c>
      <c r="B173" s="166"/>
      <c r="C173" s="235">
        <f t="shared" si="40"/>
        <v>0</v>
      </c>
      <c r="D173" s="240">
        <f t="shared" si="51"/>
        <v>0</v>
      </c>
      <c r="E173" s="251">
        <f t="shared" si="52"/>
        <v>0</v>
      </c>
      <c r="F173" s="241"/>
      <c r="G173" s="166">
        <f t="shared" si="45"/>
        <v>0</v>
      </c>
      <c r="H173" s="166">
        <f t="shared" si="46"/>
        <v>0</v>
      </c>
      <c r="I173" s="166">
        <f t="shared" si="47"/>
        <v>0</v>
      </c>
      <c r="J173" s="166">
        <f t="shared" si="48"/>
        <v>0</v>
      </c>
      <c r="K173" s="166">
        <f t="shared" si="49"/>
        <v>0</v>
      </c>
      <c r="L173" s="166">
        <f t="shared" si="50"/>
        <v>0</v>
      </c>
      <c r="M173" s="240">
        <f>+F31</f>
        <v>0</v>
      </c>
      <c r="N173" s="242">
        <f t="shared" si="53"/>
        <v>0</v>
      </c>
      <c r="P173" s="122">
        <f t="shared" si="41"/>
        <v>0</v>
      </c>
    </row>
    <row r="174" spans="1:16" hidden="1" outlineLevel="1" x14ac:dyDescent="0.15">
      <c r="A174" s="166">
        <f t="shared" si="40"/>
        <v>0</v>
      </c>
      <c r="B174" s="166"/>
      <c r="C174" s="235">
        <f t="shared" si="40"/>
        <v>0</v>
      </c>
      <c r="D174" s="240">
        <f t="shared" si="51"/>
        <v>0</v>
      </c>
      <c r="E174" s="251">
        <f t="shared" si="52"/>
        <v>0</v>
      </c>
      <c r="F174" s="241"/>
      <c r="G174" s="166">
        <f t="shared" si="45"/>
        <v>0</v>
      </c>
      <c r="H174" s="166">
        <f t="shared" si="46"/>
        <v>0</v>
      </c>
      <c r="I174" s="166">
        <f t="shared" si="47"/>
        <v>0</v>
      </c>
      <c r="J174" s="166">
        <f t="shared" si="48"/>
        <v>0</v>
      </c>
      <c r="K174" s="166">
        <f t="shared" si="49"/>
        <v>0</v>
      </c>
      <c r="L174" s="166">
        <f t="shared" si="50"/>
        <v>0</v>
      </c>
      <c r="M174" s="240">
        <f>+F32</f>
        <v>0</v>
      </c>
      <c r="N174" s="242">
        <f t="shared" si="53"/>
        <v>0</v>
      </c>
      <c r="P174" s="122">
        <f t="shared" si="41"/>
        <v>0</v>
      </c>
    </row>
    <row r="175" spans="1:16" hidden="1" outlineLevel="1" x14ac:dyDescent="0.15">
      <c r="A175" s="166">
        <f t="shared" si="40"/>
        <v>0</v>
      </c>
      <c r="B175" s="166"/>
      <c r="C175" s="235">
        <f t="shared" si="40"/>
        <v>0</v>
      </c>
      <c r="D175" s="240">
        <f t="shared" si="51"/>
        <v>0</v>
      </c>
      <c r="E175" s="251">
        <f t="shared" si="52"/>
        <v>0</v>
      </c>
      <c r="F175" s="241"/>
      <c r="G175" s="166">
        <f t="shared" si="45"/>
        <v>0</v>
      </c>
      <c r="H175" s="166">
        <f t="shared" si="46"/>
        <v>0</v>
      </c>
      <c r="I175" s="166">
        <f t="shared" si="47"/>
        <v>0</v>
      </c>
      <c r="J175" s="166">
        <f t="shared" si="48"/>
        <v>0</v>
      </c>
      <c r="K175" s="166">
        <f t="shared" si="49"/>
        <v>0</v>
      </c>
      <c r="L175" s="166">
        <f t="shared" si="50"/>
        <v>0</v>
      </c>
      <c r="M175" s="240">
        <f>+F33</f>
        <v>0</v>
      </c>
      <c r="N175" s="242">
        <f t="shared" si="53"/>
        <v>0</v>
      </c>
      <c r="P175" s="122">
        <f t="shared" si="41"/>
        <v>0</v>
      </c>
    </row>
    <row r="176" spans="1:16" hidden="1" outlineLevel="1" x14ac:dyDescent="0.15">
      <c r="A176" s="166">
        <f t="shared" si="40"/>
        <v>0</v>
      </c>
      <c r="B176" s="166"/>
      <c r="C176" s="235">
        <f t="shared" si="40"/>
        <v>0</v>
      </c>
      <c r="D176" s="240">
        <f t="shared" si="51"/>
        <v>0</v>
      </c>
      <c r="E176" s="251">
        <f t="shared" si="52"/>
        <v>0</v>
      </c>
      <c r="F176" s="241"/>
      <c r="G176" s="166">
        <f t="shared" si="45"/>
        <v>0</v>
      </c>
      <c r="H176" s="166">
        <f t="shared" si="46"/>
        <v>0</v>
      </c>
      <c r="I176" s="166">
        <f t="shared" si="47"/>
        <v>0</v>
      </c>
      <c r="J176" s="166">
        <f t="shared" si="48"/>
        <v>0</v>
      </c>
      <c r="K176" s="166">
        <f t="shared" si="49"/>
        <v>0</v>
      </c>
      <c r="L176" s="166">
        <f t="shared" si="50"/>
        <v>0</v>
      </c>
      <c r="M176" s="240">
        <f>+F34</f>
        <v>0</v>
      </c>
      <c r="N176" s="242">
        <f t="shared" si="53"/>
        <v>0</v>
      </c>
      <c r="P176" s="122">
        <f t="shared" si="41"/>
        <v>0</v>
      </c>
    </row>
    <row r="177" spans="1:16" hidden="1" outlineLevel="1" x14ac:dyDescent="0.15">
      <c r="A177" s="166">
        <f t="shared" si="40"/>
        <v>0</v>
      </c>
      <c r="B177" s="166"/>
      <c r="C177" s="235">
        <f t="shared" si="40"/>
        <v>0</v>
      </c>
      <c r="D177" s="240">
        <f t="shared" si="51"/>
        <v>0</v>
      </c>
      <c r="E177" s="251">
        <f t="shared" si="52"/>
        <v>0</v>
      </c>
      <c r="F177" s="241"/>
      <c r="G177" s="166">
        <f t="shared" si="45"/>
        <v>0</v>
      </c>
      <c r="H177" s="166">
        <f t="shared" si="46"/>
        <v>0</v>
      </c>
      <c r="I177" s="166">
        <f t="shared" si="47"/>
        <v>0</v>
      </c>
      <c r="J177" s="166">
        <f t="shared" si="48"/>
        <v>0</v>
      </c>
      <c r="K177" s="166">
        <f t="shared" si="49"/>
        <v>0</v>
      </c>
      <c r="L177" s="166">
        <f t="shared" si="50"/>
        <v>0</v>
      </c>
      <c r="M177" s="240">
        <f>+F35</f>
        <v>0</v>
      </c>
      <c r="N177" s="242">
        <f t="shared" si="53"/>
        <v>0</v>
      </c>
      <c r="P177" s="122">
        <f t="shared" si="41"/>
        <v>0</v>
      </c>
    </row>
    <row r="178" spans="1:16" hidden="1" outlineLevel="1" x14ac:dyDescent="0.15">
      <c r="A178" s="166">
        <f t="shared" si="40"/>
        <v>0</v>
      </c>
      <c r="B178" s="166"/>
      <c r="C178" s="235">
        <f t="shared" si="40"/>
        <v>0</v>
      </c>
      <c r="D178" s="240">
        <f t="shared" si="51"/>
        <v>0</v>
      </c>
      <c r="E178" s="251">
        <f t="shared" si="52"/>
        <v>0</v>
      </c>
      <c r="F178" s="241"/>
      <c r="G178" s="166">
        <f t="shared" ref="G178:G183" si="54">0*G143/100</f>
        <v>0</v>
      </c>
      <c r="H178" s="166">
        <f t="shared" ref="H178:H183" si="55">1*H143/100</f>
        <v>0</v>
      </c>
      <c r="I178" s="166">
        <f t="shared" ref="I178:I183" si="56">32*I143/100</f>
        <v>0</v>
      </c>
      <c r="J178" s="166">
        <f t="shared" ref="J178:J183" si="57">243*J143/100</f>
        <v>0</v>
      </c>
      <c r="K178" s="166">
        <f t="shared" ref="K178:K183" si="58">1024*K143/100</f>
        <v>0</v>
      </c>
      <c r="L178" s="166">
        <f t="shared" ref="L178:L183" si="59">3125*L143/100</f>
        <v>0</v>
      </c>
      <c r="M178" s="240">
        <f>+F36</f>
        <v>0</v>
      </c>
      <c r="N178" s="242">
        <f t="shared" si="53"/>
        <v>0</v>
      </c>
      <c r="P178" s="122">
        <f t="shared" si="41"/>
        <v>0</v>
      </c>
    </row>
    <row r="179" spans="1:16" hidden="1" outlineLevel="1" x14ac:dyDescent="0.15">
      <c r="A179" s="166">
        <f t="shared" si="40"/>
        <v>0</v>
      </c>
      <c r="B179" s="166"/>
      <c r="C179" s="235">
        <f t="shared" si="40"/>
        <v>0</v>
      </c>
      <c r="D179" s="240">
        <f t="shared" si="51"/>
        <v>0</v>
      </c>
      <c r="E179" s="251">
        <f t="shared" si="52"/>
        <v>0</v>
      </c>
      <c r="F179" s="241"/>
      <c r="G179" s="166">
        <f t="shared" si="54"/>
        <v>0</v>
      </c>
      <c r="H179" s="166">
        <f t="shared" si="55"/>
        <v>0</v>
      </c>
      <c r="I179" s="166">
        <f t="shared" si="56"/>
        <v>0</v>
      </c>
      <c r="J179" s="166">
        <f t="shared" si="57"/>
        <v>0</v>
      </c>
      <c r="K179" s="166">
        <f t="shared" si="58"/>
        <v>0</v>
      </c>
      <c r="L179" s="166">
        <f t="shared" si="59"/>
        <v>0</v>
      </c>
      <c r="M179" s="240">
        <f>+F37</f>
        <v>0</v>
      </c>
      <c r="N179" s="242">
        <f t="shared" si="53"/>
        <v>0</v>
      </c>
      <c r="P179" s="122">
        <f t="shared" si="41"/>
        <v>0</v>
      </c>
    </row>
    <row r="180" spans="1:16" hidden="1" outlineLevel="1" x14ac:dyDescent="0.15">
      <c r="A180" s="166">
        <f t="shared" si="40"/>
        <v>0</v>
      </c>
      <c r="B180" s="166"/>
      <c r="C180" s="235">
        <f t="shared" si="40"/>
        <v>0</v>
      </c>
      <c r="D180" s="240">
        <f t="shared" si="51"/>
        <v>0</v>
      </c>
      <c r="E180" s="251">
        <f t="shared" si="52"/>
        <v>0</v>
      </c>
      <c r="F180" s="241"/>
      <c r="G180" s="166">
        <f t="shared" si="54"/>
        <v>0</v>
      </c>
      <c r="H180" s="166">
        <f t="shared" si="55"/>
        <v>0</v>
      </c>
      <c r="I180" s="166">
        <f t="shared" si="56"/>
        <v>0</v>
      </c>
      <c r="J180" s="166">
        <f t="shared" si="57"/>
        <v>0</v>
      </c>
      <c r="K180" s="166">
        <f t="shared" si="58"/>
        <v>0</v>
      </c>
      <c r="L180" s="166">
        <f t="shared" si="59"/>
        <v>0</v>
      </c>
      <c r="M180" s="240">
        <f>+F38</f>
        <v>0</v>
      </c>
      <c r="N180" s="242">
        <f t="shared" si="53"/>
        <v>0</v>
      </c>
      <c r="P180" s="122">
        <f t="shared" si="41"/>
        <v>0</v>
      </c>
    </row>
    <row r="181" spans="1:16" hidden="1" outlineLevel="1" x14ac:dyDescent="0.15">
      <c r="A181" s="166">
        <f t="shared" si="40"/>
        <v>0</v>
      </c>
      <c r="B181" s="166"/>
      <c r="C181" s="235">
        <f t="shared" si="40"/>
        <v>0</v>
      </c>
      <c r="D181" s="240">
        <f t="shared" si="51"/>
        <v>0</v>
      </c>
      <c r="E181" s="251">
        <f t="shared" si="52"/>
        <v>0</v>
      </c>
      <c r="F181" s="241"/>
      <c r="G181" s="166">
        <f t="shared" si="54"/>
        <v>0</v>
      </c>
      <c r="H181" s="166">
        <f t="shared" si="55"/>
        <v>0</v>
      </c>
      <c r="I181" s="166">
        <f t="shared" si="56"/>
        <v>0</v>
      </c>
      <c r="J181" s="166">
        <f t="shared" si="57"/>
        <v>0</v>
      </c>
      <c r="K181" s="166">
        <f t="shared" si="58"/>
        <v>0</v>
      </c>
      <c r="L181" s="166">
        <f t="shared" si="59"/>
        <v>0</v>
      </c>
      <c r="M181" s="240">
        <f>+F39</f>
        <v>0</v>
      </c>
      <c r="N181" s="242">
        <f t="shared" si="53"/>
        <v>0</v>
      </c>
      <c r="P181" s="122">
        <f t="shared" si="41"/>
        <v>0</v>
      </c>
    </row>
    <row r="182" spans="1:16" hidden="1" outlineLevel="1" x14ac:dyDescent="0.15">
      <c r="A182" s="166">
        <f t="shared" si="40"/>
        <v>0</v>
      </c>
      <c r="B182" s="166"/>
      <c r="C182" s="235">
        <f t="shared" si="40"/>
        <v>0</v>
      </c>
      <c r="D182" s="240">
        <f t="shared" si="51"/>
        <v>0</v>
      </c>
      <c r="E182" s="251">
        <f t="shared" si="52"/>
        <v>0</v>
      </c>
      <c r="F182" s="241"/>
      <c r="G182" s="166">
        <f t="shared" si="54"/>
        <v>0</v>
      </c>
      <c r="H182" s="166">
        <f t="shared" si="55"/>
        <v>0</v>
      </c>
      <c r="I182" s="166">
        <f t="shared" si="56"/>
        <v>0</v>
      </c>
      <c r="J182" s="166">
        <f t="shared" si="57"/>
        <v>0</v>
      </c>
      <c r="K182" s="166">
        <f t="shared" si="58"/>
        <v>0</v>
      </c>
      <c r="L182" s="166">
        <f t="shared" si="59"/>
        <v>0</v>
      </c>
      <c r="M182" s="240">
        <f>+F40</f>
        <v>0</v>
      </c>
      <c r="N182" s="242">
        <f t="shared" si="53"/>
        <v>0</v>
      </c>
      <c r="P182" s="122">
        <f t="shared" si="41"/>
        <v>0</v>
      </c>
    </row>
    <row r="183" spans="1:16" hidden="1" outlineLevel="1" x14ac:dyDescent="0.15">
      <c r="A183" s="233">
        <f t="shared" si="40"/>
        <v>0</v>
      </c>
      <c r="B183" s="233"/>
      <c r="C183" s="232">
        <f t="shared" si="40"/>
        <v>0</v>
      </c>
      <c r="D183" s="243">
        <f t="shared" si="51"/>
        <v>0</v>
      </c>
      <c r="E183" s="252">
        <f t="shared" si="52"/>
        <v>0</v>
      </c>
      <c r="F183" s="244"/>
      <c r="G183" s="233">
        <f t="shared" si="54"/>
        <v>0</v>
      </c>
      <c r="H183" s="233">
        <f t="shared" si="55"/>
        <v>0</v>
      </c>
      <c r="I183" s="233">
        <f t="shared" si="56"/>
        <v>0</v>
      </c>
      <c r="J183" s="233">
        <f t="shared" si="57"/>
        <v>0</v>
      </c>
      <c r="K183" s="233">
        <f t="shared" si="58"/>
        <v>0</v>
      </c>
      <c r="L183" s="233">
        <f t="shared" si="59"/>
        <v>0</v>
      </c>
      <c r="M183" s="243">
        <f>+F41</f>
        <v>0</v>
      </c>
      <c r="N183" s="245">
        <f t="shared" si="53"/>
        <v>0</v>
      </c>
      <c r="P183" s="122">
        <f t="shared" si="41"/>
        <v>0</v>
      </c>
    </row>
    <row r="184" spans="1:16" hidden="1" outlineLevel="1" x14ac:dyDescent="0.15">
      <c r="A184" s="137"/>
      <c r="B184" s="137"/>
      <c r="C184" s="207"/>
      <c r="D184" s="208"/>
      <c r="E184" s="209"/>
      <c r="F184" s="209"/>
      <c r="G184" s="137"/>
      <c r="H184" s="137"/>
      <c r="I184" s="137"/>
      <c r="J184" s="137"/>
      <c r="K184" s="137"/>
      <c r="L184" s="137"/>
      <c r="M184" s="208"/>
      <c r="N184" s="210"/>
      <c r="P184" s="122">
        <f>SUM(P157:P183)</f>
        <v>10</v>
      </c>
    </row>
    <row r="185" spans="1:16" collapsed="1" x14ac:dyDescent="0.25"/>
    <row r="186" spans="1:16" ht="22.5" x14ac:dyDescent="0.25">
      <c r="C186" s="122" t="s">
        <v>461</v>
      </c>
      <c r="F186" s="142">
        <f>+P184</f>
        <v>10</v>
      </c>
      <c r="J186" s="186"/>
      <c r="K186" s="187" t="s">
        <v>462</v>
      </c>
      <c r="L186" s="188"/>
      <c r="M186" s="189" t="s">
        <v>463</v>
      </c>
    </row>
    <row r="187" spans="1:16" x14ac:dyDescent="0.25">
      <c r="C187" s="122" t="s">
        <v>464</v>
      </c>
      <c r="F187" s="143">
        <f>MAX(N157:N183)</f>
        <v>1</v>
      </c>
      <c r="J187" s="213">
        <v>0</v>
      </c>
      <c r="K187" s="214" t="s">
        <v>465</v>
      </c>
      <c r="L187" s="215"/>
      <c r="M187" s="216" t="s">
        <v>466</v>
      </c>
    </row>
    <row r="188" spans="1:16" x14ac:dyDescent="0.25">
      <c r="C188" s="122" t="s">
        <v>528</v>
      </c>
      <c r="F188" s="143">
        <f>SUM(N157:N183)</f>
        <v>5.9988269295228234</v>
      </c>
      <c r="J188" s="213">
        <v>1</v>
      </c>
      <c r="K188" s="214" t="s">
        <v>467</v>
      </c>
      <c r="L188" s="215"/>
      <c r="M188" s="216" t="s">
        <v>468</v>
      </c>
    </row>
    <row r="189" spans="1:16" x14ac:dyDescent="0.25">
      <c r="C189" s="122" t="s">
        <v>527</v>
      </c>
      <c r="F189" s="143">
        <f>+F188-F187</f>
        <v>4.9988269295228234</v>
      </c>
      <c r="J189" s="213">
        <v>2</v>
      </c>
      <c r="K189" s="214" t="s">
        <v>469</v>
      </c>
      <c r="L189" s="215"/>
      <c r="M189" s="216" t="s">
        <v>470</v>
      </c>
    </row>
    <row r="190" spans="1:16" x14ac:dyDescent="0.25">
      <c r="C190" s="122" t="s">
        <v>471</v>
      </c>
      <c r="F190" s="142">
        <f>+F189/(F187*(F186-1))</f>
        <v>0.55542521439142478</v>
      </c>
      <c r="J190" s="213">
        <v>3</v>
      </c>
      <c r="K190" s="214" t="s">
        <v>472</v>
      </c>
      <c r="L190" s="215"/>
      <c r="M190" s="216" t="s">
        <v>473</v>
      </c>
    </row>
    <row r="191" spans="1:16" x14ac:dyDescent="0.25">
      <c r="C191" s="190" t="s">
        <v>521</v>
      </c>
      <c r="D191" s="188"/>
      <c r="E191" s="188"/>
      <c r="F191" s="191">
        <f>+F187+F190</f>
        <v>1.5554252143914247</v>
      </c>
      <c r="J191" s="213">
        <v>4</v>
      </c>
      <c r="K191" s="214" t="s">
        <v>474</v>
      </c>
      <c r="L191" s="215"/>
      <c r="M191" s="216" t="s">
        <v>475</v>
      </c>
    </row>
    <row r="192" spans="1:16" x14ac:dyDescent="0.25">
      <c r="J192" s="213">
        <v>5</v>
      </c>
      <c r="K192" s="214" t="s">
        <v>476</v>
      </c>
      <c r="L192" s="215"/>
      <c r="M192" s="216" t="s">
        <v>477</v>
      </c>
    </row>
    <row r="193" spans="1:6" x14ac:dyDescent="0.2">
      <c r="A193" s="132"/>
      <c r="B193" s="443"/>
    </row>
    <row r="194" spans="1:6" x14ac:dyDescent="0.25">
      <c r="B194" s="122" t="s">
        <v>857</v>
      </c>
      <c r="F194" s="802" t="str">
        <f>+IF(F191&lt;1,"MUY BUENO",IF(H192&lt;2,"BUENO",IF(H192&lt;3,"REGULAR",IF(H192&lt;4,"MALO",IF(H192&lt;5,"MUY MALO","PÉSIMO")))))</f>
        <v>BUENO</v>
      </c>
    </row>
    <row r="199" spans="1:6" x14ac:dyDescent="0.25">
      <c r="F199" s="122">
        <f>+COUNTA(A157:A183)</f>
        <v>27</v>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40:C40"/>
    <mergeCell ref="B39:C39"/>
    <mergeCell ref="B38:C38"/>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1:C41"/>
    <mergeCell ref="B42:C42"/>
    <mergeCell ref="B43:C43"/>
    <mergeCell ref="B44:C44"/>
    <mergeCell ref="B45:C45"/>
  </mergeCells>
  <phoneticPr fontId="62" type="noConversion"/>
  <printOptions horizontalCentered="1"/>
  <pageMargins left="0.31496062992125984" right="0.31496062992125984" top="0.74803149606299213" bottom="0.74803149606299213" header="0.31496062992125984" footer="0.31496062992125984"/>
  <pageSetup paperSize="9" scale="68" fitToWidth="0" orientation="portrait" r:id="rId1"/>
  <colBreaks count="1" manualBreakCount="1">
    <brk id="14"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75"/>
  <sheetViews>
    <sheetView tabSelected="1" view="pageBreakPreview" zoomScaleNormal="115" zoomScaleSheetLayoutView="100" zoomScalePageLayoutView="70" workbookViewId="0">
      <selection activeCell="E41" sqref="E41:I48"/>
    </sheetView>
  </sheetViews>
  <sheetFormatPr baseColWidth="10" defaultRowHeight="12.75" x14ac:dyDescent="0.25"/>
  <cols>
    <col min="1" max="1" width="1.7109375" style="122" customWidth="1"/>
    <col min="2" max="3" width="9.7109375" style="122" customWidth="1"/>
    <col min="4" max="4" width="42.5703125" style="122" customWidth="1"/>
    <col min="5" max="9" width="12.7109375" style="122" customWidth="1"/>
    <col min="10" max="10" width="43.140625" style="122" customWidth="1"/>
    <col min="11" max="256" width="11.42578125" style="122"/>
    <col min="257" max="257" width="1.7109375" style="122" customWidth="1"/>
    <col min="258" max="259" width="9.7109375" style="122" customWidth="1"/>
    <col min="260" max="260" width="40.7109375" style="122" customWidth="1"/>
    <col min="261" max="265" width="12.7109375" style="122" customWidth="1"/>
    <col min="266" max="266" width="43.140625" style="122" customWidth="1"/>
    <col min="267" max="512" width="11.42578125" style="122"/>
    <col min="513" max="513" width="1.7109375" style="122" customWidth="1"/>
    <col min="514" max="515" width="9.7109375" style="122" customWidth="1"/>
    <col min="516" max="516" width="40.7109375" style="122" customWidth="1"/>
    <col min="517" max="521" width="12.7109375" style="122" customWidth="1"/>
    <col min="522" max="522" width="43.140625" style="122" customWidth="1"/>
    <col min="523" max="768" width="11.42578125" style="122"/>
    <col min="769" max="769" width="1.7109375" style="122" customWidth="1"/>
    <col min="770" max="771" width="9.7109375" style="122" customWidth="1"/>
    <col min="772" max="772" width="40.7109375" style="122" customWidth="1"/>
    <col min="773" max="777" width="12.7109375" style="122" customWidth="1"/>
    <col min="778" max="778" width="43.140625" style="122" customWidth="1"/>
    <col min="779" max="1024" width="11.42578125" style="122"/>
    <col min="1025" max="1025" width="1.7109375" style="122" customWidth="1"/>
    <col min="1026" max="1027" width="9.7109375" style="122" customWidth="1"/>
    <col min="1028" max="1028" width="40.7109375" style="122" customWidth="1"/>
    <col min="1029" max="1033" width="12.7109375" style="122" customWidth="1"/>
    <col min="1034" max="1034" width="43.140625" style="122" customWidth="1"/>
    <col min="1035" max="1280" width="11.42578125" style="122"/>
    <col min="1281" max="1281" width="1.7109375" style="122" customWidth="1"/>
    <col min="1282" max="1283" width="9.7109375" style="122" customWidth="1"/>
    <col min="1284" max="1284" width="40.7109375" style="122" customWidth="1"/>
    <col min="1285" max="1289" width="12.7109375" style="122" customWidth="1"/>
    <col min="1290" max="1290" width="43.140625" style="122" customWidth="1"/>
    <col min="1291" max="1536" width="11.42578125" style="122"/>
    <col min="1537" max="1537" width="1.7109375" style="122" customWidth="1"/>
    <col min="1538" max="1539" width="9.7109375" style="122" customWidth="1"/>
    <col min="1540" max="1540" width="40.7109375" style="122" customWidth="1"/>
    <col min="1541" max="1545" width="12.7109375" style="122" customWidth="1"/>
    <col min="1546" max="1546" width="43.140625" style="122" customWidth="1"/>
    <col min="1547" max="1792" width="11.42578125" style="122"/>
    <col min="1793" max="1793" width="1.7109375" style="122" customWidth="1"/>
    <col min="1794" max="1795" width="9.7109375" style="122" customWidth="1"/>
    <col min="1796" max="1796" width="40.7109375" style="122" customWidth="1"/>
    <col min="1797" max="1801" width="12.7109375" style="122" customWidth="1"/>
    <col min="1802" max="1802" width="43.140625" style="122" customWidth="1"/>
    <col min="1803" max="2048" width="11.42578125" style="122"/>
    <col min="2049" max="2049" width="1.7109375" style="122" customWidth="1"/>
    <col min="2050" max="2051" width="9.7109375" style="122" customWidth="1"/>
    <col min="2052" max="2052" width="40.7109375" style="122" customWidth="1"/>
    <col min="2053" max="2057" width="12.7109375" style="122" customWidth="1"/>
    <col min="2058" max="2058" width="43.140625" style="122" customWidth="1"/>
    <col min="2059" max="2304" width="11.42578125" style="122"/>
    <col min="2305" max="2305" width="1.7109375" style="122" customWidth="1"/>
    <col min="2306" max="2307" width="9.7109375" style="122" customWidth="1"/>
    <col min="2308" max="2308" width="40.7109375" style="122" customWidth="1"/>
    <col min="2309" max="2313" width="12.7109375" style="122" customWidth="1"/>
    <col min="2314" max="2314" width="43.140625" style="122" customWidth="1"/>
    <col min="2315" max="2560" width="11.42578125" style="122"/>
    <col min="2561" max="2561" width="1.7109375" style="122" customWidth="1"/>
    <col min="2562" max="2563" width="9.7109375" style="122" customWidth="1"/>
    <col min="2564" max="2564" width="40.7109375" style="122" customWidth="1"/>
    <col min="2565" max="2569" width="12.7109375" style="122" customWidth="1"/>
    <col min="2570" max="2570" width="43.140625" style="122" customWidth="1"/>
    <col min="2571" max="2816" width="11.42578125" style="122"/>
    <col min="2817" max="2817" width="1.7109375" style="122" customWidth="1"/>
    <col min="2818" max="2819" width="9.7109375" style="122" customWidth="1"/>
    <col min="2820" max="2820" width="40.7109375" style="122" customWidth="1"/>
    <col min="2821" max="2825" width="12.7109375" style="122" customWidth="1"/>
    <col min="2826" max="2826" width="43.140625" style="122" customWidth="1"/>
    <col min="2827" max="3072" width="11.42578125" style="122"/>
    <col min="3073" max="3073" width="1.7109375" style="122" customWidth="1"/>
    <col min="3074" max="3075" width="9.7109375" style="122" customWidth="1"/>
    <col min="3076" max="3076" width="40.7109375" style="122" customWidth="1"/>
    <col min="3077" max="3081" width="12.7109375" style="122" customWidth="1"/>
    <col min="3082" max="3082" width="43.140625" style="122" customWidth="1"/>
    <col min="3083" max="3328" width="11.42578125" style="122"/>
    <col min="3329" max="3329" width="1.7109375" style="122" customWidth="1"/>
    <col min="3330" max="3331" width="9.7109375" style="122" customWidth="1"/>
    <col min="3332" max="3332" width="40.7109375" style="122" customWidth="1"/>
    <col min="3333" max="3337" width="12.7109375" style="122" customWidth="1"/>
    <col min="3338" max="3338" width="43.140625" style="122" customWidth="1"/>
    <col min="3339" max="3584" width="11.42578125" style="122"/>
    <col min="3585" max="3585" width="1.7109375" style="122" customWidth="1"/>
    <col min="3586" max="3587" width="9.7109375" style="122" customWidth="1"/>
    <col min="3588" max="3588" width="40.7109375" style="122" customWidth="1"/>
    <col min="3589" max="3593" width="12.7109375" style="122" customWidth="1"/>
    <col min="3594" max="3594" width="43.140625" style="122" customWidth="1"/>
    <col min="3595" max="3840" width="11.42578125" style="122"/>
    <col min="3841" max="3841" width="1.7109375" style="122" customWidth="1"/>
    <col min="3842" max="3843" width="9.7109375" style="122" customWidth="1"/>
    <col min="3844" max="3844" width="40.7109375" style="122" customWidth="1"/>
    <col min="3845" max="3849" width="12.7109375" style="122" customWidth="1"/>
    <col min="3850" max="3850" width="43.140625" style="122" customWidth="1"/>
    <col min="3851" max="4096" width="11.42578125" style="122"/>
    <col min="4097" max="4097" width="1.7109375" style="122" customWidth="1"/>
    <col min="4098" max="4099" width="9.7109375" style="122" customWidth="1"/>
    <col min="4100" max="4100" width="40.7109375" style="122" customWidth="1"/>
    <col min="4101" max="4105" width="12.7109375" style="122" customWidth="1"/>
    <col min="4106" max="4106" width="43.140625" style="122" customWidth="1"/>
    <col min="4107" max="4352" width="11.42578125" style="122"/>
    <col min="4353" max="4353" width="1.7109375" style="122" customWidth="1"/>
    <col min="4354" max="4355" width="9.7109375" style="122" customWidth="1"/>
    <col min="4356" max="4356" width="40.7109375" style="122" customWidth="1"/>
    <col min="4357" max="4361" width="12.7109375" style="122" customWidth="1"/>
    <col min="4362" max="4362" width="43.140625" style="122" customWidth="1"/>
    <col min="4363" max="4608" width="11.42578125" style="122"/>
    <col min="4609" max="4609" width="1.7109375" style="122" customWidth="1"/>
    <col min="4610" max="4611" width="9.7109375" style="122" customWidth="1"/>
    <col min="4612" max="4612" width="40.7109375" style="122" customWidth="1"/>
    <col min="4613" max="4617" width="12.7109375" style="122" customWidth="1"/>
    <col min="4618" max="4618" width="43.140625" style="122" customWidth="1"/>
    <col min="4619" max="4864" width="11.42578125" style="122"/>
    <col min="4865" max="4865" width="1.7109375" style="122" customWidth="1"/>
    <col min="4866" max="4867" width="9.7109375" style="122" customWidth="1"/>
    <col min="4868" max="4868" width="40.7109375" style="122" customWidth="1"/>
    <col min="4869" max="4873" width="12.7109375" style="122" customWidth="1"/>
    <col min="4874" max="4874" width="43.140625" style="122" customWidth="1"/>
    <col min="4875" max="5120" width="11.42578125" style="122"/>
    <col min="5121" max="5121" width="1.7109375" style="122" customWidth="1"/>
    <col min="5122" max="5123" width="9.7109375" style="122" customWidth="1"/>
    <col min="5124" max="5124" width="40.7109375" style="122" customWidth="1"/>
    <col min="5125" max="5129" width="12.7109375" style="122" customWidth="1"/>
    <col min="5130" max="5130" width="43.140625" style="122" customWidth="1"/>
    <col min="5131" max="5376" width="11.42578125" style="122"/>
    <col min="5377" max="5377" width="1.7109375" style="122" customWidth="1"/>
    <col min="5378" max="5379" width="9.7109375" style="122" customWidth="1"/>
    <col min="5380" max="5380" width="40.7109375" style="122" customWidth="1"/>
    <col min="5381" max="5385" width="12.7109375" style="122" customWidth="1"/>
    <col min="5386" max="5386" width="43.140625" style="122" customWidth="1"/>
    <col min="5387" max="5632" width="11.42578125" style="122"/>
    <col min="5633" max="5633" width="1.7109375" style="122" customWidth="1"/>
    <col min="5634" max="5635" width="9.7109375" style="122" customWidth="1"/>
    <col min="5636" max="5636" width="40.7109375" style="122" customWidth="1"/>
    <col min="5637" max="5641" width="12.7109375" style="122" customWidth="1"/>
    <col min="5642" max="5642" width="43.140625" style="122" customWidth="1"/>
    <col min="5643" max="5888" width="11.42578125" style="122"/>
    <col min="5889" max="5889" width="1.7109375" style="122" customWidth="1"/>
    <col min="5890" max="5891" width="9.7109375" style="122" customWidth="1"/>
    <col min="5892" max="5892" width="40.7109375" style="122" customWidth="1"/>
    <col min="5893" max="5897" width="12.7109375" style="122" customWidth="1"/>
    <col min="5898" max="5898" width="43.140625" style="122" customWidth="1"/>
    <col min="5899" max="6144" width="11.42578125" style="122"/>
    <col min="6145" max="6145" width="1.7109375" style="122" customWidth="1"/>
    <col min="6146" max="6147" width="9.7109375" style="122" customWidth="1"/>
    <col min="6148" max="6148" width="40.7109375" style="122" customWidth="1"/>
    <col min="6149" max="6153" width="12.7109375" style="122" customWidth="1"/>
    <col min="6154" max="6154" width="43.140625" style="122" customWidth="1"/>
    <col min="6155" max="6400" width="11.42578125" style="122"/>
    <col min="6401" max="6401" width="1.7109375" style="122" customWidth="1"/>
    <col min="6402" max="6403" width="9.7109375" style="122" customWidth="1"/>
    <col min="6404" max="6404" width="40.7109375" style="122" customWidth="1"/>
    <col min="6405" max="6409" width="12.7109375" style="122" customWidth="1"/>
    <col min="6410" max="6410" width="43.140625" style="122" customWidth="1"/>
    <col min="6411" max="6656" width="11.42578125" style="122"/>
    <col min="6657" max="6657" width="1.7109375" style="122" customWidth="1"/>
    <col min="6658" max="6659" width="9.7109375" style="122" customWidth="1"/>
    <col min="6660" max="6660" width="40.7109375" style="122" customWidth="1"/>
    <col min="6661" max="6665" width="12.7109375" style="122" customWidth="1"/>
    <col min="6666" max="6666" width="43.140625" style="122" customWidth="1"/>
    <col min="6667" max="6912" width="11.42578125" style="122"/>
    <col min="6913" max="6913" width="1.7109375" style="122" customWidth="1"/>
    <col min="6914" max="6915" width="9.7109375" style="122" customWidth="1"/>
    <col min="6916" max="6916" width="40.7109375" style="122" customWidth="1"/>
    <col min="6917" max="6921" width="12.7109375" style="122" customWidth="1"/>
    <col min="6922" max="6922" width="43.140625" style="122" customWidth="1"/>
    <col min="6923" max="7168" width="11.42578125" style="122"/>
    <col min="7169" max="7169" width="1.7109375" style="122" customWidth="1"/>
    <col min="7170" max="7171" width="9.7109375" style="122" customWidth="1"/>
    <col min="7172" max="7172" width="40.7109375" style="122" customWidth="1"/>
    <col min="7173" max="7177" width="12.7109375" style="122" customWidth="1"/>
    <col min="7178" max="7178" width="43.140625" style="122" customWidth="1"/>
    <col min="7179" max="7424" width="11.42578125" style="122"/>
    <col min="7425" max="7425" width="1.7109375" style="122" customWidth="1"/>
    <col min="7426" max="7427" width="9.7109375" style="122" customWidth="1"/>
    <col min="7428" max="7428" width="40.7109375" style="122" customWidth="1"/>
    <col min="7429" max="7433" width="12.7109375" style="122" customWidth="1"/>
    <col min="7434" max="7434" width="43.140625" style="122" customWidth="1"/>
    <col min="7435" max="7680" width="11.42578125" style="122"/>
    <col min="7681" max="7681" width="1.7109375" style="122" customWidth="1"/>
    <col min="7682" max="7683" width="9.7109375" style="122" customWidth="1"/>
    <col min="7684" max="7684" width="40.7109375" style="122" customWidth="1"/>
    <col min="7685" max="7689" width="12.7109375" style="122" customWidth="1"/>
    <col min="7690" max="7690" width="43.140625" style="122" customWidth="1"/>
    <col min="7691" max="7936" width="11.42578125" style="122"/>
    <col min="7937" max="7937" width="1.7109375" style="122" customWidth="1"/>
    <col min="7938" max="7939" width="9.7109375" style="122" customWidth="1"/>
    <col min="7940" max="7940" width="40.7109375" style="122" customWidth="1"/>
    <col min="7941" max="7945" width="12.7109375" style="122" customWidth="1"/>
    <col min="7946" max="7946" width="43.140625" style="122" customWidth="1"/>
    <col min="7947" max="8192" width="11.42578125" style="122"/>
    <col min="8193" max="8193" width="1.7109375" style="122" customWidth="1"/>
    <col min="8194" max="8195" width="9.7109375" style="122" customWidth="1"/>
    <col min="8196" max="8196" width="40.7109375" style="122" customWidth="1"/>
    <col min="8197" max="8201" width="12.7109375" style="122" customWidth="1"/>
    <col min="8202" max="8202" width="43.140625" style="122" customWidth="1"/>
    <col min="8203" max="8448" width="11.42578125" style="122"/>
    <col min="8449" max="8449" width="1.7109375" style="122" customWidth="1"/>
    <col min="8450" max="8451" width="9.7109375" style="122" customWidth="1"/>
    <col min="8452" max="8452" width="40.7109375" style="122" customWidth="1"/>
    <col min="8453" max="8457" width="12.7109375" style="122" customWidth="1"/>
    <col min="8458" max="8458" width="43.140625" style="122" customWidth="1"/>
    <col min="8459" max="8704" width="11.42578125" style="122"/>
    <col min="8705" max="8705" width="1.7109375" style="122" customWidth="1"/>
    <col min="8706" max="8707" width="9.7109375" style="122" customWidth="1"/>
    <col min="8708" max="8708" width="40.7109375" style="122" customWidth="1"/>
    <col min="8709" max="8713" width="12.7109375" style="122" customWidth="1"/>
    <col min="8714" max="8714" width="43.140625" style="122" customWidth="1"/>
    <col min="8715" max="8960" width="11.42578125" style="122"/>
    <col min="8961" max="8961" width="1.7109375" style="122" customWidth="1"/>
    <col min="8962" max="8963" width="9.7109375" style="122" customWidth="1"/>
    <col min="8964" max="8964" width="40.7109375" style="122" customWidth="1"/>
    <col min="8965" max="8969" width="12.7109375" style="122" customWidth="1"/>
    <col min="8970" max="8970" width="43.140625" style="122" customWidth="1"/>
    <col min="8971" max="9216" width="11.42578125" style="122"/>
    <col min="9217" max="9217" width="1.7109375" style="122" customWidth="1"/>
    <col min="9218" max="9219" width="9.7109375" style="122" customWidth="1"/>
    <col min="9220" max="9220" width="40.7109375" style="122" customWidth="1"/>
    <col min="9221" max="9225" width="12.7109375" style="122" customWidth="1"/>
    <col min="9226" max="9226" width="43.140625" style="122" customWidth="1"/>
    <col min="9227" max="9472" width="11.42578125" style="122"/>
    <col min="9473" max="9473" width="1.7109375" style="122" customWidth="1"/>
    <col min="9474" max="9475" width="9.7109375" style="122" customWidth="1"/>
    <col min="9476" max="9476" width="40.7109375" style="122" customWidth="1"/>
    <col min="9477" max="9481" width="12.7109375" style="122" customWidth="1"/>
    <col min="9482" max="9482" width="43.140625" style="122" customWidth="1"/>
    <col min="9483" max="9728" width="11.42578125" style="122"/>
    <col min="9729" max="9729" width="1.7109375" style="122" customWidth="1"/>
    <col min="9730" max="9731" width="9.7109375" style="122" customWidth="1"/>
    <col min="9732" max="9732" width="40.7109375" style="122" customWidth="1"/>
    <col min="9733" max="9737" width="12.7109375" style="122" customWidth="1"/>
    <col min="9738" max="9738" width="43.140625" style="122" customWidth="1"/>
    <col min="9739" max="9984" width="11.42578125" style="122"/>
    <col min="9985" max="9985" width="1.7109375" style="122" customWidth="1"/>
    <col min="9986" max="9987" width="9.7109375" style="122" customWidth="1"/>
    <col min="9988" max="9988" width="40.7109375" style="122" customWidth="1"/>
    <col min="9989" max="9993" width="12.7109375" style="122" customWidth="1"/>
    <col min="9994" max="9994" width="43.140625" style="122" customWidth="1"/>
    <col min="9995" max="10240" width="11.42578125" style="122"/>
    <col min="10241" max="10241" width="1.7109375" style="122" customWidth="1"/>
    <col min="10242" max="10243" width="9.7109375" style="122" customWidth="1"/>
    <col min="10244" max="10244" width="40.7109375" style="122" customWidth="1"/>
    <col min="10245" max="10249" width="12.7109375" style="122" customWidth="1"/>
    <col min="10250" max="10250" width="43.140625" style="122" customWidth="1"/>
    <col min="10251" max="10496" width="11.42578125" style="122"/>
    <col min="10497" max="10497" width="1.7109375" style="122" customWidth="1"/>
    <col min="10498" max="10499" width="9.7109375" style="122" customWidth="1"/>
    <col min="10500" max="10500" width="40.7109375" style="122" customWidth="1"/>
    <col min="10501" max="10505" width="12.7109375" style="122" customWidth="1"/>
    <col min="10506" max="10506" width="43.140625" style="122" customWidth="1"/>
    <col min="10507" max="10752" width="11.42578125" style="122"/>
    <col min="10753" max="10753" width="1.7109375" style="122" customWidth="1"/>
    <col min="10754" max="10755" width="9.7109375" style="122" customWidth="1"/>
    <col min="10756" max="10756" width="40.7109375" style="122" customWidth="1"/>
    <col min="10757" max="10761" width="12.7109375" style="122" customWidth="1"/>
    <col min="10762" max="10762" width="43.140625" style="122" customWidth="1"/>
    <col min="10763" max="11008" width="11.42578125" style="122"/>
    <col min="11009" max="11009" width="1.7109375" style="122" customWidth="1"/>
    <col min="11010" max="11011" width="9.7109375" style="122" customWidth="1"/>
    <col min="11012" max="11012" width="40.7109375" style="122" customWidth="1"/>
    <col min="11013" max="11017" width="12.7109375" style="122" customWidth="1"/>
    <col min="11018" max="11018" width="43.140625" style="122" customWidth="1"/>
    <col min="11019" max="11264" width="11.42578125" style="122"/>
    <col min="11265" max="11265" width="1.7109375" style="122" customWidth="1"/>
    <col min="11266" max="11267" width="9.7109375" style="122" customWidth="1"/>
    <col min="11268" max="11268" width="40.7109375" style="122" customWidth="1"/>
    <col min="11269" max="11273" width="12.7109375" style="122" customWidth="1"/>
    <col min="11274" max="11274" width="43.140625" style="122" customWidth="1"/>
    <col min="11275" max="11520" width="11.42578125" style="122"/>
    <col min="11521" max="11521" width="1.7109375" style="122" customWidth="1"/>
    <col min="11522" max="11523" width="9.7109375" style="122" customWidth="1"/>
    <col min="11524" max="11524" width="40.7109375" style="122" customWidth="1"/>
    <col min="11525" max="11529" width="12.7109375" style="122" customWidth="1"/>
    <col min="11530" max="11530" width="43.140625" style="122" customWidth="1"/>
    <col min="11531" max="11776" width="11.42578125" style="122"/>
    <col min="11777" max="11777" width="1.7109375" style="122" customWidth="1"/>
    <col min="11778" max="11779" width="9.7109375" style="122" customWidth="1"/>
    <col min="11780" max="11780" width="40.7109375" style="122" customWidth="1"/>
    <col min="11781" max="11785" width="12.7109375" style="122" customWidth="1"/>
    <col min="11786" max="11786" width="43.140625" style="122" customWidth="1"/>
    <col min="11787" max="12032" width="11.42578125" style="122"/>
    <col min="12033" max="12033" width="1.7109375" style="122" customWidth="1"/>
    <col min="12034" max="12035" width="9.7109375" style="122" customWidth="1"/>
    <col min="12036" max="12036" width="40.7109375" style="122" customWidth="1"/>
    <col min="12037" max="12041" width="12.7109375" style="122" customWidth="1"/>
    <col min="12042" max="12042" width="43.140625" style="122" customWidth="1"/>
    <col min="12043" max="12288" width="11.42578125" style="122"/>
    <col min="12289" max="12289" width="1.7109375" style="122" customWidth="1"/>
    <col min="12290" max="12291" width="9.7109375" style="122" customWidth="1"/>
    <col min="12292" max="12292" width="40.7109375" style="122" customWidth="1"/>
    <col min="12293" max="12297" width="12.7109375" style="122" customWidth="1"/>
    <col min="12298" max="12298" width="43.140625" style="122" customWidth="1"/>
    <col min="12299" max="12544" width="11.42578125" style="122"/>
    <col min="12545" max="12545" width="1.7109375" style="122" customWidth="1"/>
    <col min="12546" max="12547" width="9.7109375" style="122" customWidth="1"/>
    <col min="12548" max="12548" width="40.7109375" style="122" customWidth="1"/>
    <col min="12549" max="12553" width="12.7109375" style="122" customWidth="1"/>
    <col min="12554" max="12554" width="43.140625" style="122" customWidth="1"/>
    <col min="12555" max="12800" width="11.42578125" style="122"/>
    <col min="12801" max="12801" width="1.7109375" style="122" customWidth="1"/>
    <col min="12802" max="12803" width="9.7109375" style="122" customWidth="1"/>
    <col min="12804" max="12804" width="40.7109375" style="122" customWidth="1"/>
    <col min="12805" max="12809" width="12.7109375" style="122" customWidth="1"/>
    <col min="12810" max="12810" width="43.140625" style="122" customWidth="1"/>
    <col min="12811" max="13056" width="11.42578125" style="122"/>
    <col min="13057" max="13057" width="1.7109375" style="122" customWidth="1"/>
    <col min="13058" max="13059" width="9.7109375" style="122" customWidth="1"/>
    <col min="13060" max="13060" width="40.7109375" style="122" customWidth="1"/>
    <col min="13061" max="13065" width="12.7109375" style="122" customWidth="1"/>
    <col min="13066" max="13066" width="43.140625" style="122" customWidth="1"/>
    <col min="13067" max="13312" width="11.42578125" style="122"/>
    <col min="13313" max="13313" width="1.7109375" style="122" customWidth="1"/>
    <col min="13314" max="13315" width="9.7109375" style="122" customWidth="1"/>
    <col min="13316" max="13316" width="40.7109375" style="122" customWidth="1"/>
    <col min="13317" max="13321" width="12.7109375" style="122" customWidth="1"/>
    <col min="13322" max="13322" width="43.140625" style="122" customWidth="1"/>
    <col min="13323" max="13568" width="11.42578125" style="122"/>
    <col min="13569" max="13569" width="1.7109375" style="122" customWidth="1"/>
    <col min="13570" max="13571" width="9.7109375" style="122" customWidth="1"/>
    <col min="13572" max="13572" width="40.7109375" style="122" customWidth="1"/>
    <col min="13573" max="13577" width="12.7109375" style="122" customWidth="1"/>
    <col min="13578" max="13578" width="43.140625" style="122" customWidth="1"/>
    <col min="13579" max="13824" width="11.42578125" style="122"/>
    <col min="13825" max="13825" width="1.7109375" style="122" customWidth="1"/>
    <col min="13826" max="13827" width="9.7109375" style="122" customWidth="1"/>
    <col min="13828" max="13828" width="40.7109375" style="122" customWidth="1"/>
    <col min="13829" max="13833" width="12.7109375" style="122" customWidth="1"/>
    <col min="13834" max="13834" width="43.140625" style="122" customWidth="1"/>
    <col min="13835" max="14080" width="11.42578125" style="122"/>
    <col min="14081" max="14081" width="1.7109375" style="122" customWidth="1"/>
    <col min="14082" max="14083" width="9.7109375" style="122" customWidth="1"/>
    <col min="14084" max="14084" width="40.7109375" style="122" customWidth="1"/>
    <col min="14085" max="14089" width="12.7109375" style="122" customWidth="1"/>
    <col min="14090" max="14090" width="43.140625" style="122" customWidth="1"/>
    <col min="14091" max="14336" width="11.42578125" style="122"/>
    <col min="14337" max="14337" width="1.7109375" style="122" customWidth="1"/>
    <col min="14338" max="14339" width="9.7109375" style="122" customWidth="1"/>
    <col min="14340" max="14340" width="40.7109375" style="122" customWidth="1"/>
    <col min="14341" max="14345" width="12.7109375" style="122" customWidth="1"/>
    <col min="14346" max="14346" width="43.140625" style="122" customWidth="1"/>
    <col min="14347" max="14592" width="11.42578125" style="122"/>
    <col min="14593" max="14593" width="1.7109375" style="122" customWidth="1"/>
    <col min="14594" max="14595" width="9.7109375" style="122" customWidth="1"/>
    <col min="14596" max="14596" width="40.7109375" style="122" customWidth="1"/>
    <col min="14597" max="14601" width="12.7109375" style="122" customWidth="1"/>
    <col min="14602" max="14602" width="43.140625" style="122" customWidth="1"/>
    <col min="14603" max="14848" width="11.42578125" style="122"/>
    <col min="14849" max="14849" width="1.7109375" style="122" customWidth="1"/>
    <col min="14850" max="14851" width="9.7109375" style="122" customWidth="1"/>
    <col min="14852" max="14852" width="40.7109375" style="122" customWidth="1"/>
    <col min="14853" max="14857" width="12.7109375" style="122" customWidth="1"/>
    <col min="14858" max="14858" width="43.140625" style="122" customWidth="1"/>
    <col min="14859" max="15104" width="11.42578125" style="122"/>
    <col min="15105" max="15105" width="1.7109375" style="122" customWidth="1"/>
    <col min="15106" max="15107" width="9.7109375" style="122" customWidth="1"/>
    <col min="15108" max="15108" width="40.7109375" style="122" customWidth="1"/>
    <col min="15109" max="15113" width="12.7109375" style="122" customWidth="1"/>
    <col min="15114" max="15114" width="43.140625" style="122" customWidth="1"/>
    <col min="15115" max="15360" width="11.42578125" style="122"/>
    <col min="15361" max="15361" width="1.7109375" style="122" customWidth="1"/>
    <col min="15362" max="15363" width="9.7109375" style="122" customWidth="1"/>
    <col min="15364" max="15364" width="40.7109375" style="122" customWidth="1"/>
    <col min="15365" max="15369" width="12.7109375" style="122" customWidth="1"/>
    <col min="15370" max="15370" width="43.140625" style="122" customWidth="1"/>
    <col min="15371" max="15616" width="11.42578125" style="122"/>
    <col min="15617" max="15617" width="1.7109375" style="122" customWidth="1"/>
    <col min="15618" max="15619" width="9.7109375" style="122" customWidth="1"/>
    <col min="15620" max="15620" width="40.7109375" style="122" customWidth="1"/>
    <col min="15621" max="15625" width="12.7109375" style="122" customWidth="1"/>
    <col min="15626" max="15626" width="43.140625" style="122" customWidth="1"/>
    <col min="15627" max="15872" width="11.42578125" style="122"/>
    <col min="15873" max="15873" width="1.7109375" style="122" customWidth="1"/>
    <col min="15874" max="15875" width="9.7109375" style="122" customWidth="1"/>
    <col min="15876" max="15876" width="40.7109375" style="122" customWidth="1"/>
    <col min="15877" max="15881" width="12.7109375" style="122" customWidth="1"/>
    <col min="15882" max="15882" width="43.140625" style="122" customWidth="1"/>
    <col min="15883" max="16128" width="11.42578125" style="122"/>
    <col min="16129" max="16129" width="1.7109375" style="122" customWidth="1"/>
    <col min="16130" max="16131" width="9.7109375" style="122" customWidth="1"/>
    <col min="16132" max="16132" width="40.7109375" style="122" customWidth="1"/>
    <col min="16133" max="16137" width="12.7109375" style="122" customWidth="1"/>
    <col min="16138" max="16138" width="43.140625" style="122" customWidth="1"/>
    <col min="16139" max="16384" width="11.42578125" style="122"/>
  </cols>
  <sheetData>
    <row r="1" spans="1:22" s="60" customFormat="1" ht="18" x14ac:dyDescent="0.25">
      <c r="A1" s="710"/>
      <c r="B1" s="711"/>
      <c r="C1" s="711"/>
      <c r="D1" s="716" t="s">
        <v>839</v>
      </c>
      <c r="E1" s="717"/>
      <c r="F1" s="718"/>
      <c r="G1" s="710"/>
      <c r="H1" s="711"/>
      <c r="I1" s="725"/>
      <c r="J1" s="402"/>
      <c r="K1" s="402"/>
      <c r="L1" s="402"/>
      <c r="M1" s="402"/>
      <c r="N1" s="402"/>
      <c r="O1" s="402"/>
      <c r="P1" s="402"/>
      <c r="Q1" s="403"/>
      <c r="R1" s="403"/>
      <c r="S1" s="403"/>
      <c r="T1" s="403"/>
      <c r="U1" s="403"/>
      <c r="V1" s="403"/>
    </row>
    <row r="2" spans="1:22" s="60" customFormat="1" ht="18" x14ac:dyDescent="0.25">
      <c r="A2" s="712"/>
      <c r="B2" s="713"/>
      <c r="C2" s="713"/>
      <c r="D2" s="719"/>
      <c r="E2" s="720"/>
      <c r="F2" s="721"/>
      <c r="G2" s="712"/>
      <c r="H2" s="713"/>
      <c r="I2" s="726"/>
      <c r="J2" s="402"/>
      <c r="K2" s="402"/>
      <c r="L2" s="402"/>
      <c r="M2" s="402"/>
      <c r="N2" s="402"/>
      <c r="O2" s="402"/>
      <c r="P2" s="402"/>
      <c r="Q2" s="403"/>
    </row>
    <row r="3" spans="1:22" s="60" customFormat="1" ht="23.25" customHeight="1" thickBot="1" x14ac:dyDescent="0.35">
      <c r="A3" s="714"/>
      <c r="B3" s="715"/>
      <c r="C3" s="715"/>
      <c r="D3" s="722"/>
      <c r="E3" s="723"/>
      <c r="F3" s="724"/>
      <c r="G3" s="714"/>
      <c r="H3" s="715"/>
      <c r="I3" s="727"/>
      <c r="J3" s="404"/>
      <c r="K3" s="404"/>
      <c r="L3" s="404"/>
      <c r="M3" s="404"/>
      <c r="N3" s="404"/>
      <c r="O3" s="405"/>
      <c r="Q3" s="2"/>
    </row>
    <row r="4" spans="1:22" s="60" customFormat="1" ht="27" customHeight="1" x14ac:dyDescent="0.2">
      <c r="B4" s="755" t="s">
        <v>780</v>
      </c>
      <c r="C4" s="755"/>
      <c r="D4" s="755"/>
      <c r="E4" s="755"/>
      <c r="F4" s="755"/>
      <c r="G4" s="755"/>
      <c r="H4" s="755"/>
      <c r="I4" s="755"/>
      <c r="J4" s="406"/>
      <c r="K4" s="406"/>
      <c r="L4" s="406"/>
      <c r="M4" s="406"/>
      <c r="N4" s="406"/>
      <c r="O4" s="407"/>
      <c r="Q4" s="406"/>
    </row>
    <row r="5" spans="1:22" ht="13.5" thickBot="1" x14ac:dyDescent="0.3"/>
    <row r="6" spans="1:22" ht="16.5" thickTop="1" x14ac:dyDescent="0.25">
      <c r="B6" s="756" t="s">
        <v>781</v>
      </c>
      <c r="C6" s="757"/>
      <c r="D6" s="757"/>
      <c r="E6" s="757"/>
      <c r="F6" s="758"/>
      <c r="G6" s="408"/>
      <c r="H6" s="408"/>
      <c r="I6" s="408"/>
      <c r="J6" s="408"/>
    </row>
    <row r="7" spans="1:22" ht="16.5" thickBot="1" x14ac:dyDescent="0.3">
      <c r="B7" s="759"/>
      <c r="C7" s="760"/>
      <c r="D7" s="760"/>
      <c r="E7" s="760"/>
      <c r="F7" s="761"/>
      <c r="G7" s="408"/>
      <c r="H7" s="408"/>
      <c r="I7" s="408"/>
      <c r="J7" s="408"/>
    </row>
    <row r="8" spans="1:22" ht="13.5" thickTop="1" x14ac:dyDescent="0.25"/>
    <row r="9" spans="1:22" ht="15.75" x14ac:dyDescent="0.25">
      <c r="B9" s="370"/>
      <c r="C9" s="762" t="s">
        <v>782</v>
      </c>
      <c r="D9" s="763"/>
      <c r="G9" s="409"/>
      <c r="I9" s="123"/>
    </row>
    <row r="10" spans="1:22" ht="15.75" x14ac:dyDescent="0.25">
      <c r="B10" s="410"/>
      <c r="C10" s="764"/>
      <c r="D10" s="765"/>
      <c r="E10" s="411"/>
      <c r="F10" s="411"/>
      <c r="G10" s="411"/>
      <c r="H10" s="169"/>
      <c r="I10" s="412"/>
    </row>
    <row r="11" spans="1:22" x14ac:dyDescent="0.25">
      <c r="B11" s="144"/>
      <c r="I11" s="413"/>
    </row>
    <row r="12" spans="1:22" x14ac:dyDescent="0.2">
      <c r="B12" s="414" t="s">
        <v>783</v>
      </c>
      <c r="C12" s="60"/>
      <c r="D12" s="60" t="str">
        <f>+Hoja3!C11</f>
        <v>PUENTE</v>
      </c>
      <c r="E12" s="60"/>
      <c r="I12" s="415"/>
    </row>
    <row r="13" spans="1:22" x14ac:dyDescent="0.2">
      <c r="B13" s="414" t="s">
        <v>492</v>
      </c>
      <c r="C13" s="60"/>
      <c r="D13" s="60" t="str">
        <f>+Hoja3!C7</f>
        <v>3N</v>
      </c>
      <c r="E13" s="60"/>
      <c r="I13" s="415"/>
    </row>
    <row r="14" spans="1:22" x14ac:dyDescent="0.2">
      <c r="B14" s="414" t="s">
        <v>493</v>
      </c>
      <c r="C14" s="60"/>
      <c r="D14" s="416">
        <f>+Hoja3!C10</f>
        <v>30298</v>
      </c>
      <c r="E14" s="416"/>
      <c r="I14" s="417"/>
    </row>
    <row r="15" spans="1:22" x14ac:dyDescent="0.2">
      <c r="B15" s="414"/>
      <c r="C15" s="60"/>
      <c r="D15" s="60"/>
      <c r="E15" s="60"/>
      <c r="I15" s="417"/>
    </row>
    <row r="16" spans="1:22" x14ac:dyDescent="0.25">
      <c r="B16" s="418"/>
      <c r="I16" s="419"/>
    </row>
    <row r="17" spans="2:9" x14ac:dyDescent="0.25">
      <c r="B17" s="752" t="s">
        <v>447</v>
      </c>
      <c r="C17" s="753"/>
      <c r="D17" s="754"/>
      <c r="E17" s="475"/>
      <c r="F17" s="753" t="s">
        <v>784</v>
      </c>
      <c r="G17" s="753"/>
      <c r="H17" s="753"/>
      <c r="I17" s="754"/>
    </row>
    <row r="18" spans="2:9" x14ac:dyDescent="0.25">
      <c r="B18" s="728" t="s">
        <v>785</v>
      </c>
      <c r="C18" s="728"/>
      <c r="D18" s="728"/>
      <c r="E18" s="728"/>
      <c r="F18" s="728"/>
      <c r="G18" s="728"/>
      <c r="H18" s="728"/>
      <c r="I18" s="728"/>
    </row>
    <row r="19" spans="2:9" ht="5.25" customHeight="1" x14ac:dyDescent="0.25">
      <c r="B19" s="735" t="s">
        <v>869</v>
      </c>
      <c r="C19" s="736"/>
      <c r="D19" s="737"/>
      <c r="E19" s="808"/>
      <c r="F19" s="809"/>
      <c r="G19" s="809"/>
      <c r="H19" s="809"/>
      <c r="I19" s="810"/>
    </row>
    <row r="20" spans="2:9" ht="5.25" customHeight="1" x14ac:dyDescent="0.25">
      <c r="B20" s="738"/>
      <c r="C20" s="817"/>
      <c r="D20" s="739"/>
      <c r="E20" s="811"/>
      <c r="F20" s="812"/>
      <c r="G20" s="812"/>
      <c r="H20" s="812"/>
      <c r="I20" s="813"/>
    </row>
    <row r="21" spans="2:9" ht="5.25" customHeight="1" x14ac:dyDescent="0.25">
      <c r="B21" s="738"/>
      <c r="C21" s="817"/>
      <c r="D21" s="739"/>
      <c r="E21" s="811"/>
      <c r="F21" s="812"/>
      <c r="G21" s="812"/>
      <c r="H21" s="812"/>
      <c r="I21" s="813"/>
    </row>
    <row r="22" spans="2:9" ht="5.25" customHeight="1" x14ac:dyDescent="0.25">
      <c r="B22" s="738"/>
      <c r="C22" s="817"/>
      <c r="D22" s="739"/>
      <c r="E22" s="811"/>
      <c r="F22" s="812"/>
      <c r="G22" s="812"/>
      <c r="H22" s="812"/>
      <c r="I22" s="813"/>
    </row>
    <row r="23" spans="2:9" ht="5.25" customHeight="1" x14ac:dyDescent="0.25">
      <c r="B23" s="738"/>
      <c r="C23" s="817"/>
      <c r="D23" s="739"/>
      <c r="E23" s="811"/>
      <c r="F23" s="812"/>
      <c r="G23" s="812"/>
      <c r="H23" s="812"/>
      <c r="I23" s="813"/>
    </row>
    <row r="24" spans="2:9" ht="28.5" customHeight="1" x14ac:dyDescent="0.25">
      <c r="B24" s="738"/>
      <c r="C24" s="817"/>
      <c r="D24" s="739"/>
      <c r="E24" s="811"/>
      <c r="F24" s="812"/>
      <c r="G24" s="812"/>
      <c r="H24" s="812"/>
      <c r="I24" s="813"/>
    </row>
    <row r="25" spans="2:9" ht="5.25" customHeight="1" x14ac:dyDescent="0.25">
      <c r="B25" s="738"/>
      <c r="C25" s="817"/>
      <c r="D25" s="739"/>
      <c r="E25" s="811"/>
      <c r="F25" s="812"/>
      <c r="G25" s="812"/>
      <c r="H25" s="812"/>
      <c r="I25" s="813"/>
    </row>
    <row r="26" spans="2:9" ht="5.25" customHeight="1" x14ac:dyDescent="0.25">
      <c r="B26" s="738"/>
      <c r="C26" s="817"/>
      <c r="D26" s="739"/>
      <c r="E26" s="811"/>
      <c r="F26" s="812"/>
      <c r="G26" s="812"/>
      <c r="H26" s="812"/>
      <c r="I26" s="813"/>
    </row>
    <row r="27" spans="2:9" ht="5.25" customHeight="1" x14ac:dyDescent="0.25">
      <c r="B27" s="738"/>
      <c r="C27" s="817"/>
      <c r="D27" s="739"/>
      <c r="E27" s="811"/>
      <c r="F27" s="812"/>
      <c r="G27" s="812"/>
      <c r="H27" s="812"/>
      <c r="I27" s="813"/>
    </row>
    <row r="28" spans="2:9" ht="5.25" customHeight="1" x14ac:dyDescent="0.25">
      <c r="B28" s="738" t="s">
        <v>870</v>
      </c>
      <c r="C28" s="817"/>
      <c r="D28" s="739"/>
      <c r="E28" s="738" t="s">
        <v>872</v>
      </c>
      <c r="F28" s="817"/>
      <c r="G28" s="817"/>
      <c r="H28" s="817"/>
      <c r="I28" s="739"/>
    </row>
    <row r="29" spans="2:9" ht="5.25" customHeight="1" x14ac:dyDescent="0.25">
      <c r="B29" s="738"/>
      <c r="C29" s="817"/>
      <c r="D29" s="739"/>
      <c r="E29" s="738"/>
      <c r="F29" s="817"/>
      <c r="G29" s="817"/>
      <c r="H29" s="817"/>
      <c r="I29" s="739"/>
    </row>
    <row r="30" spans="2:9" ht="5.25" customHeight="1" x14ac:dyDescent="0.25">
      <c r="B30" s="738"/>
      <c r="C30" s="817"/>
      <c r="D30" s="739"/>
      <c r="E30" s="738"/>
      <c r="F30" s="817"/>
      <c r="G30" s="817"/>
      <c r="H30" s="817"/>
      <c r="I30" s="739"/>
    </row>
    <row r="31" spans="2:9" ht="5.25" customHeight="1" x14ac:dyDescent="0.25">
      <c r="B31" s="738"/>
      <c r="C31" s="817"/>
      <c r="D31" s="739"/>
      <c r="E31" s="738"/>
      <c r="F31" s="817"/>
      <c r="G31" s="817"/>
      <c r="H31" s="817"/>
      <c r="I31" s="739"/>
    </row>
    <row r="32" spans="2:9" ht="5.25" customHeight="1" x14ac:dyDescent="0.25">
      <c r="B32" s="738"/>
      <c r="C32" s="817"/>
      <c r="D32" s="739"/>
      <c r="E32" s="738"/>
      <c r="F32" s="817"/>
      <c r="G32" s="817"/>
      <c r="H32" s="817"/>
      <c r="I32" s="739"/>
    </row>
    <row r="33" spans="2:9" ht="5.25" customHeight="1" x14ac:dyDescent="0.25">
      <c r="B33" s="738"/>
      <c r="C33" s="817"/>
      <c r="D33" s="739"/>
      <c r="E33" s="738"/>
      <c r="F33" s="817"/>
      <c r="G33" s="817"/>
      <c r="H33" s="817"/>
      <c r="I33" s="739"/>
    </row>
    <row r="34" spans="2:9" ht="5.25" customHeight="1" x14ac:dyDescent="0.25">
      <c r="B34" s="738" t="s">
        <v>871</v>
      </c>
      <c r="C34" s="817"/>
      <c r="D34" s="739"/>
      <c r="E34" s="738" t="s">
        <v>873</v>
      </c>
      <c r="F34" s="817"/>
      <c r="G34" s="817"/>
      <c r="H34" s="817"/>
      <c r="I34" s="739"/>
    </row>
    <row r="35" spans="2:9" ht="5.25" customHeight="1" x14ac:dyDescent="0.25">
      <c r="B35" s="738"/>
      <c r="C35" s="817"/>
      <c r="D35" s="739"/>
      <c r="E35" s="738"/>
      <c r="F35" s="817"/>
      <c r="G35" s="817"/>
      <c r="H35" s="817"/>
      <c r="I35" s="739"/>
    </row>
    <row r="36" spans="2:9" ht="5.25" customHeight="1" x14ac:dyDescent="0.25">
      <c r="B36" s="738"/>
      <c r="C36" s="817"/>
      <c r="D36" s="739"/>
      <c r="E36" s="738"/>
      <c r="F36" s="817"/>
      <c r="G36" s="817"/>
      <c r="H36" s="817"/>
      <c r="I36" s="739"/>
    </row>
    <row r="37" spans="2:9" ht="5.25" customHeight="1" x14ac:dyDescent="0.25">
      <c r="B37" s="738"/>
      <c r="C37" s="817"/>
      <c r="D37" s="739"/>
      <c r="E37" s="738"/>
      <c r="F37" s="817"/>
      <c r="G37" s="817"/>
      <c r="H37" s="817"/>
      <c r="I37" s="739"/>
    </row>
    <row r="38" spans="2:9" ht="5.25" customHeight="1" x14ac:dyDescent="0.25">
      <c r="B38" s="738"/>
      <c r="C38" s="817"/>
      <c r="D38" s="739"/>
      <c r="E38" s="738"/>
      <c r="F38" s="817"/>
      <c r="G38" s="817"/>
      <c r="H38" s="817"/>
      <c r="I38" s="739"/>
    </row>
    <row r="39" spans="2:9" ht="5.25" customHeight="1" x14ac:dyDescent="0.25">
      <c r="B39" s="740"/>
      <c r="C39" s="741"/>
      <c r="D39" s="742"/>
      <c r="E39" s="740"/>
      <c r="F39" s="741"/>
      <c r="G39" s="741"/>
      <c r="H39" s="741"/>
      <c r="I39" s="742"/>
    </row>
    <row r="40" spans="2:9" x14ac:dyDescent="0.25">
      <c r="B40" s="728" t="s">
        <v>786</v>
      </c>
      <c r="C40" s="728"/>
      <c r="D40" s="728"/>
      <c r="E40" s="728"/>
      <c r="F40" s="728"/>
      <c r="G40" s="728"/>
      <c r="H40" s="728"/>
      <c r="I40" s="728"/>
    </row>
    <row r="41" spans="2:9" ht="5.25" customHeight="1" x14ac:dyDescent="0.25">
      <c r="B41" s="808" t="s">
        <v>848</v>
      </c>
      <c r="C41" s="809"/>
      <c r="D41" s="810"/>
      <c r="E41" s="808" t="s">
        <v>847</v>
      </c>
      <c r="F41" s="809"/>
      <c r="G41" s="809"/>
      <c r="H41" s="809"/>
      <c r="I41" s="810"/>
    </row>
    <row r="42" spans="2:9" ht="5.25" customHeight="1" x14ac:dyDescent="0.25">
      <c r="B42" s="811"/>
      <c r="C42" s="812"/>
      <c r="D42" s="813"/>
      <c r="E42" s="811"/>
      <c r="F42" s="812"/>
      <c r="G42" s="812"/>
      <c r="H42" s="812"/>
      <c r="I42" s="813"/>
    </row>
    <row r="43" spans="2:9" ht="5.25" customHeight="1" x14ac:dyDescent="0.25">
      <c r="B43" s="811"/>
      <c r="C43" s="812"/>
      <c r="D43" s="813"/>
      <c r="E43" s="811"/>
      <c r="F43" s="812"/>
      <c r="G43" s="812"/>
      <c r="H43" s="812"/>
      <c r="I43" s="813"/>
    </row>
    <row r="44" spans="2:9" ht="27" customHeight="1" x14ac:dyDescent="0.25">
      <c r="B44" s="811"/>
      <c r="C44" s="812"/>
      <c r="D44" s="813"/>
      <c r="E44" s="811"/>
      <c r="F44" s="812"/>
      <c r="G44" s="812"/>
      <c r="H44" s="812"/>
      <c r="I44" s="813"/>
    </row>
    <row r="45" spans="2:9" ht="5.25" customHeight="1" x14ac:dyDescent="0.25">
      <c r="B45" s="811"/>
      <c r="C45" s="812"/>
      <c r="D45" s="813"/>
      <c r="E45" s="811"/>
      <c r="F45" s="812"/>
      <c r="G45" s="812"/>
      <c r="H45" s="812"/>
      <c r="I45" s="813"/>
    </row>
    <row r="46" spans="2:9" ht="5.25" customHeight="1" x14ac:dyDescent="0.25">
      <c r="B46" s="811"/>
      <c r="C46" s="812"/>
      <c r="D46" s="813"/>
      <c r="E46" s="811"/>
      <c r="F46" s="812"/>
      <c r="G46" s="812"/>
      <c r="H46" s="812"/>
      <c r="I46" s="813"/>
    </row>
    <row r="47" spans="2:9" ht="31.5" customHeight="1" x14ac:dyDescent="0.25">
      <c r="B47" s="811"/>
      <c r="C47" s="812"/>
      <c r="D47" s="813"/>
      <c r="E47" s="811"/>
      <c r="F47" s="812"/>
      <c r="G47" s="812"/>
      <c r="H47" s="812"/>
      <c r="I47" s="813"/>
    </row>
    <row r="48" spans="2:9" ht="27.75" customHeight="1" x14ac:dyDescent="0.25">
      <c r="B48" s="811"/>
      <c r="C48" s="812"/>
      <c r="D48" s="813"/>
      <c r="E48" s="811"/>
      <c r="F48" s="812"/>
      <c r="G48" s="812"/>
      <c r="H48" s="812"/>
      <c r="I48" s="813"/>
    </row>
    <row r="49" spans="2:9" ht="27.75" customHeight="1" x14ac:dyDescent="0.25">
      <c r="B49" s="811" t="s">
        <v>874</v>
      </c>
      <c r="C49" s="812"/>
      <c r="D49" s="813"/>
      <c r="E49" s="811" t="s">
        <v>879</v>
      </c>
      <c r="F49" s="812"/>
      <c r="G49" s="812"/>
      <c r="H49" s="812"/>
      <c r="I49" s="813"/>
    </row>
    <row r="50" spans="2:9" ht="27.75" customHeight="1" x14ac:dyDescent="0.25">
      <c r="B50" s="811"/>
      <c r="C50" s="812"/>
      <c r="D50" s="813"/>
      <c r="E50" s="811"/>
      <c r="F50" s="812"/>
      <c r="G50" s="812"/>
      <c r="H50" s="812"/>
      <c r="I50" s="813"/>
    </row>
    <row r="51" spans="2:9" ht="27.75" customHeight="1" x14ac:dyDescent="0.25">
      <c r="B51" s="811" t="s">
        <v>875</v>
      </c>
      <c r="C51" s="812"/>
      <c r="D51" s="813"/>
      <c r="E51" s="811" t="s">
        <v>878</v>
      </c>
      <c r="F51" s="812"/>
      <c r="G51" s="812"/>
      <c r="H51" s="812"/>
      <c r="I51" s="813"/>
    </row>
    <row r="52" spans="2:9" ht="27.75" customHeight="1" x14ac:dyDescent="0.25">
      <c r="B52" s="811"/>
      <c r="C52" s="812"/>
      <c r="D52" s="813"/>
      <c r="E52" s="811"/>
      <c r="F52" s="812"/>
      <c r="G52" s="812"/>
      <c r="H52" s="812"/>
      <c r="I52" s="813"/>
    </row>
    <row r="53" spans="2:9" ht="27.75" customHeight="1" x14ac:dyDescent="0.25">
      <c r="B53" s="811" t="s">
        <v>876</v>
      </c>
      <c r="C53" s="812"/>
      <c r="D53" s="813"/>
      <c r="E53" s="811" t="s">
        <v>877</v>
      </c>
      <c r="F53" s="812"/>
      <c r="G53" s="812"/>
      <c r="H53" s="812"/>
      <c r="I53" s="813"/>
    </row>
    <row r="54" spans="2:9" ht="27" customHeight="1" x14ac:dyDescent="0.25">
      <c r="B54" s="814"/>
      <c r="C54" s="815"/>
      <c r="D54" s="816"/>
      <c r="E54" s="814"/>
      <c r="F54" s="815"/>
      <c r="G54" s="815"/>
      <c r="H54" s="815"/>
      <c r="I54" s="816"/>
    </row>
    <row r="55" spans="2:9" x14ac:dyDescent="0.25">
      <c r="B55" s="728" t="s">
        <v>787</v>
      </c>
      <c r="C55" s="728"/>
      <c r="D55" s="728"/>
      <c r="E55" s="728"/>
      <c r="F55" s="728"/>
      <c r="G55" s="728"/>
      <c r="H55" s="728"/>
      <c r="I55" s="728"/>
    </row>
    <row r="56" spans="2:9" ht="22.5" customHeight="1" x14ac:dyDescent="0.25">
      <c r="B56" s="743" t="s">
        <v>880</v>
      </c>
      <c r="C56" s="744"/>
      <c r="D56" s="745"/>
      <c r="E56" s="743" t="str">
        <f>_xlfn.CONCAT("De la inspección realizada podemos indicar las siguientes conclusiones:","
Realizar el mantenimiento periodico a fin de mejorar e incrementar la vida útil del ",'A-D.- FICHA'!J10:L10,", a continuacion detallamos las acciones a realizar.")</f>
        <v>De la inspección realizada podemos indicar las siguientes conclusiones:
Realizar el mantenimiento periodico a fin de mejorar e incrementar la vida útil del PUENTE, a continuacion detallamos las acciones a realizar.</v>
      </c>
      <c r="F56" s="744"/>
      <c r="G56" s="744"/>
      <c r="H56" s="744"/>
      <c r="I56" s="745"/>
    </row>
    <row r="57" spans="2:9" ht="22.5" customHeight="1" x14ac:dyDescent="0.25">
      <c r="B57" s="746" t="s">
        <v>881</v>
      </c>
      <c r="C57" s="821"/>
      <c r="D57" s="748"/>
      <c r="E57" s="746"/>
      <c r="F57" s="747"/>
      <c r="G57" s="747"/>
      <c r="H57" s="747"/>
      <c r="I57" s="748"/>
    </row>
    <row r="58" spans="2:9" ht="22.5" customHeight="1" x14ac:dyDescent="0.25">
      <c r="B58" s="746" t="s">
        <v>882</v>
      </c>
      <c r="C58" s="821"/>
      <c r="D58" s="748"/>
      <c r="E58" s="746"/>
      <c r="F58" s="747"/>
      <c r="G58" s="747"/>
      <c r="H58" s="747"/>
      <c r="I58" s="748"/>
    </row>
    <row r="59" spans="2:9" ht="22.5" customHeight="1" x14ac:dyDescent="0.25">
      <c r="B59" s="818"/>
      <c r="C59" s="819"/>
      <c r="D59" s="820"/>
      <c r="E59" s="746"/>
      <c r="F59" s="747"/>
      <c r="G59" s="747"/>
      <c r="H59" s="747"/>
      <c r="I59" s="748"/>
    </row>
    <row r="60" spans="2:9" ht="22.5" customHeight="1" x14ac:dyDescent="0.25">
      <c r="B60" s="746" t="s">
        <v>883</v>
      </c>
      <c r="C60" s="747"/>
      <c r="D60" s="748"/>
      <c r="E60" s="746" t="s">
        <v>886</v>
      </c>
      <c r="F60" s="821"/>
      <c r="G60" s="821"/>
      <c r="H60" s="821"/>
      <c r="I60" s="748"/>
    </row>
    <row r="61" spans="2:9" ht="22.5" customHeight="1" x14ac:dyDescent="0.25">
      <c r="B61" s="746"/>
      <c r="C61" s="747"/>
      <c r="D61" s="748"/>
      <c r="E61" s="746" t="s">
        <v>887</v>
      </c>
      <c r="F61" s="821"/>
      <c r="G61" s="821"/>
      <c r="H61" s="821"/>
      <c r="I61" s="748"/>
    </row>
    <row r="62" spans="2:9" ht="22.5" customHeight="1" x14ac:dyDescent="0.25">
      <c r="B62" s="746"/>
      <c r="C62" s="747"/>
      <c r="D62" s="748"/>
      <c r="E62" s="746" t="s">
        <v>884</v>
      </c>
      <c r="F62" s="821"/>
      <c r="G62" s="821"/>
      <c r="H62" s="821"/>
      <c r="I62" s="748"/>
    </row>
    <row r="63" spans="2:9" ht="22.5" customHeight="1" x14ac:dyDescent="0.25">
      <c r="B63" s="746"/>
      <c r="C63" s="747"/>
      <c r="D63" s="748"/>
      <c r="E63" s="746" t="s">
        <v>885</v>
      </c>
      <c r="F63" s="821"/>
      <c r="G63" s="821"/>
      <c r="H63" s="821"/>
      <c r="I63" s="748"/>
    </row>
    <row r="64" spans="2:9" ht="22.5" customHeight="1" x14ac:dyDescent="0.25">
      <c r="B64" s="749"/>
      <c r="C64" s="750"/>
      <c r="D64" s="751"/>
      <c r="E64" s="822"/>
      <c r="F64" s="823"/>
      <c r="G64" s="823"/>
      <c r="H64" s="823"/>
      <c r="I64" s="824"/>
    </row>
    <row r="65" spans="2:9" x14ac:dyDescent="0.2">
      <c r="B65" s="420"/>
      <c r="C65" s="421"/>
      <c r="D65" s="421"/>
      <c r="E65" s="421"/>
      <c r="F65" s="421"/>
      <c r="G65" s="421"/>
      <c r="H65" s="421"/>
      <c r="I65" s="422"/>
    </row>
    <row r="66" spans="2:9" x14ac:dyDescent="0.25">
      <c r="B66" s="729"/>
      <c r="C66" s="730"/>
      <c r="D66" s="730"/>
      <c r="E66" s="730"/>
      <c r="F66" s="730"/>
      <c r="G66" s="730"/>
      <c r="H66" s="730"/>
      <c r="I66" s="731"/>
    </row>
    <row r="67" spans="2:9" x14ac:dyDescent="0.25">
      <c r="B67" s="729"/>
      <c r="C67" s="730"/>
      <c r="D67" s="730"/>
      <c r="E67" s="730"/>
      <c r="F67" s="730"/>
      <c r="G67" s="730"/>
      <c r="H67" s="730"/>
      <c r="I67" s="731"/>
    </row>
    <row r="68" spans="2:9" x14ac:dyDescent="0.25">
      <c r="B68" s="729"/>
      <c r="C68" s="730"/>
      <c r="D68" s="730"/>
      <c r="E68" s="730"/>
      <c r="F68" s="730"/>
      <c r="G68" s="730"/>
      <c r="H68" s="730"/>
      <c r="I68" s="731"/>
    </row>
    <row r="69" spans="2:9" x14ac:dyDescent="0.25">
      <c r="B69" s="729"/>
      <c r="C69" s="730"/>
      <c r="D69" s="730"/>
      <c r="E69" s="730"/>
      <c r="F69" s="730"/>
      <c r="G69" s="730"/>
      <c r="H69" s="730"/>
      <c r="I69" s="731"/>
    </row>
    <row r="70" spans="2:9" x14ac:dyDescent="0.25">
      <c r="B70" s="729"/>
      <c r="C70" s="730"/>
      <c r="D70" s="730"/>
      <c r="E70" s="730"/>
      <c r="F70" s="730"/>
      <c r="G70" s="730"/>
      <c r="H70" s="730"/>
      <c r="I70" s="731"/>
    </row>
    <row r="71" spans="2:9" x14ac:dyDescent="0.25">
      <c r="B71" s="732"/>
      <c r="C71" s="733"/>
      <c r="D71" s="733"/>
      <c r="E71" s="733"/>
      <c r="F71" s="733"/>
      <c r="G71" s="733"/>
      <c r="H71" s="733"/>
      <c r="I71" s="734"/>
    </row>
    <row r="72" spans="2:9" x14ac:dyDescent="0.2">
      <c r="B72" s="132"/>
      <c r="C72" s="132"/>
      <c r="D72" s="132"/>
      <c r="E72" s="132"/>
      <c r="F72" s="132"/>
      <c r="G72" s="132"/>
      <c r="H72" s="132"/>
    </row>
    <row r="73" spans="2:9" x14ac:dyDescent="0.2">
      <c r="B73" s="132" t="s">
        <v>788</v>
      </c>
      <c r="C73" s="132"/>
      <c r="D73" s="431">
        <f>'A-D.- FICHA'!N32</f>
        <v>46308</v>
      </c>
      <c r="E73" s="132"/>
      <c r="F73" s="132"/>
      <c r="G73" s="132"/>
      <c r="H73" s="132"/>
    </row>
    <row r="74" spans="2:9" x14ac:dyDescent="0.2">
      <c r="B74" s="132"/>
      <c r="C74" s="132"/>
      <c r="D74" s="132"/>
      <c r="E74" s="132"/>
      <c r="G74" s="476"/>
      <c r="H74" s="477"/>
      <c r="I74" s="478"/>
    </row>
    <row r="75" spans="2:9" x14ac:dyDescent="0.25">
      <c r="H75" s="138"/>
    </row>
  </sheetData>
  <mergeCells count="35">
    <mergeCell ref="B56:D56"/>
    <mergeCell ref="B57:D57"/>
    <mergeCell ref="B58:D58"/>
    <mergeCell ref="E60:I60"/>
    <mergeCell ref="E63:I63"/>
    <mergeCell ref="E62:I62"/>
    <mergeCell ref="E61:I61"/>
    <mergeCell ref="B51:D52"/>
    <mergeCell ref="B53:D54"/>
    <mergeCell ref="E41:I48"/>
    <mergeCell ref="E49:I50"/>
    <mergeCell ref="E51:I52"/>
    <mergeCell ref="E53:I54"/>
    <mergeCell ref="B41:D48"/>
    <mergeCell ref="B49:D50"/>
    <mergeCell ref="B28:D33"/>
    <mergeCell ref="E28:I33"/>
    <mergeCell ref="E34:I39"/>
    <mergeCell ref="B34:D39"/>
    <mergeCell ref="E19:I27"/>
    <mergeCell ref="F17:I17"/>
    <mergeCell ref="B4:I4"/>
    <mergeCell ref="B6:F7"/>
    <mergeCell ref="C9:D10"/>
    <mergeCell ref="B19:D27"/>
    <mergeCell ref="A1:C3"/>
    <mergeCell ref="D1:F3"/>
    <mergeCell ref="G1:I3"/>
    <mergeCell ref="B55:I55"/>
    <mergeCell ref="B66:I71"/>
    <mergeCell ref="B18:I18"/>
    <mergeCell ref="B40:I40"/>
    <mergeCell ref="E56:I59"/>
    <mergeCell ref="B60:D64"/>
    <mergeCell ref="B17:D17"/>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min="3" max="3" width="7.28515625" customWidth="1"/>
    <col min="4" max="4" width="56.42578125" customWidth="1"/>
    <col min="6" max="6" width="11.28515625" customWidth="1"/>
    <col min="7" max="7" width="13.28515625" customWidth="1"/>
    <col min="9" max="9" width="17.5703125" customWidth="1"/>
    <col min="10" max="10" width="9.85546875" customWidth="1"/>
    <col min="11" max="12" width="25.7109375" bestFit="1" customWidth="1"/>
  </cols>
  <sheetData>
    <row r="1" spans="2:9" ht="27" customHeight="1" x14ac:dyDescent="0.25"/>
    <row r="2" spans="2:9" ht="15.75" customHeight="1" thickBot="1" x14ac:dyDescent="0.3"/>
    <row r="3" spans="2:9" ht="30.75" customHeight="1" x14ac:dyDescent="0.25">
      <c r="B3" s="766" t="s">
        <v>326</v>
      </c>
      <c r="C3" s="767"/>
      <c r="D3" s="767"/>
      <c r="E3" s="767"/>
      <c r="F3" s="768"/>
    </row>
    <row r="4" spans="2:9" ht="39" x14ac:dyDescent="0.25">
      <c r="B4" s="321" t="s">
        <v>327</v>
      </c>
      <c r="C4" s="321" t="s">
        <v>328</v>
      </c>
      <c r="D4" s="322">
        <v>1</v>
      </c>
      <c r="E4" s="321" t="s">
        <v>329</v>
      </c>
      <c r="F4" s="323" t="s">
        <v>330</v>
      </c>
      <c r="G4" s="324" t="s">
        <v>578</v>
      </c>
    </row>
    <row r="5" spans="2:9" ht="15" customHeight="1" x14ac:dyDescent="0.25">
      <c r="B5" s="76">
        <v>1</v>
      </c>
      <c r="C5" s="77">
        <v>101</v>
      </c>
      <c r="D5" s="78" t="s">
        <v>331</v>
      </c>
      <c r="E5" s="79" t="s">
        <v>332</v>
      </c>
      <c r="F5" s="80">
        <v>1</v>
      </c>
      <c r="G5" s="312" t="s">
        <v>573</v>
      </c>
    </row>
    <row r="6" spans="2:9" x14ac:dyDescent="0.25">
      <c r="B6" s="76">
        <f>1+B5</f>
        <v>2</v>
      </c>
      <c r="C6" s="77">
        <v>102</v>
      </c>
      <c r="D6" s="78" t="s">
        <v>333</v>
      </c>
      <c r="E6" s="79" t="s">
        <v>332</v>
      </c>
      <c r="F6" s="80">
        <v>1</v>
      </c>
      <c r="G6" s="313" t="s">
        <v>573</v>
      </c>
      <c r="I6" t="s">
        <v>579</v>
      </c>
    </row>
    <row r="7" spans="2:9" ht="15" customHeight="1" x14ac:dyDescent="0.25">
      <c r="B7" s="76">
        <f>1+B6</f>
        <v>3</v>
      </c>
      <c r="C7" s="81">
        <v>103</v>
      </c>
      <c r="D7" s="82" t="s">
        <v>334</v>
      </c>
      <c r="E7" s="83" t="s">
        <v>332</v>
      </c>
      <c r="F7" s="84">
        <v>0.6</v>
      </c>
      <c r="G7" s="313" t="s">
        <v>573</v>
      </c>
    </row>
    <row r="8" spans="2:9" x14ac:dyDescent="0.25">
      <c r="B8" s="76">
        <f>1+B7</f>
        <v>4</v>
      </c>
      <c r="C8" s="81">
        <v>104</v>
      </c>
      <c r="D8" s="82" t="s">
        <v>335</v>
      </c>
      <c r="E8" s="83" t="s">
        <v>332</v>
      </c>
      <c r="F8" s="84">
        <v>0.6</v>
      </c>
      <c r="G8" s="313" t="s">
        <v>573</v>
      </c>
      <c r="I8" s="320"/>
    </row>
    <row r="9" spans="2:9" x14ac:dyDescent="0.25">
      <c r="B9" s="76">
        <f>1+B8</f>
        <v>5</v>
      </c>
      <c r="C9" s="81">
        <v>105</v>
      </c>
      <c r="D9" s="82" t="s">
        <v>336</v>
      </c>
      <c r="E9" s="83" t="s">
        <v>332</v>
      </c>
      <c r="F9" s="84">
        <v>0.6</v>
      </c>
      <c r="G9" s="313" t="s">
        <v>573</v>
      </c>
    </row>
    <row r="10" spans="2:9" x14ac:dyDescent="0.25">
      <c r="B10" s="76">
        <f t="shared" ref="B10:B73" si="0">1+B9</f>
        <v>6</v>
      </c>
      <c r="C10" s="81">
        <v>106</v>
      </c>
      <c r="D10" s="82" t="s">
        <v>337</v>
      </c>
      <c r="E10" s="83" t="s">
        <v>316</v>
      </c>
      <c r="F10" s="84">
        <v>0.6</v>
      </c>
      <c r="G10" s="313" t="s">
        <v>573</v>
      </c>
    </row>
    <row r="11" spans="2:9" x14ac:dyDescent="0.25">
      <c r="B11" s="76">
        <f t="shared" si="0"/>
        <v>7</v>
      </c>
      <c r="C11" s="81">
        <v>107</v>
      </c>
      <c r="D11" s="82" t="s">
        <v>338</v>
      </c>
      <c r="E11" s="83" t="s">
        <v>339</v>
      </c>
      <c r="F11" s="84">
        <v>0.6</v>
      </c>
      <c r="G11" s="313" t="s">
        <v>573</v>
      </c>
    </row>
    <row r="12" spans="2:9" x14ac:dyDescent="0.25">
      <c r="B12" s="76">
        <f t="shared" si="0"/>
        <v>8</v>
      </c>
      <c r="C12" s="81">
        <v>110</v>
      </c>
      <c r="D12" s="82" t="s">
        <v>340</v>
      </c>
      <c r="E12" s="83" t="s">
        <v>332</v>
      </c>
      <c r="F12" s="84">
        <v>1</v>
      </c>
      <c r="G12" s="313" t="s">
        <v>573</v>
      </c>
    </row>
    <row r="13" spans="2:9" x14ac:dyDescent="0.25">
      <c r="B13" s="76">
        <f t="shared" si="0"/>
        <v>9</v>
      </c>
      <c r="C13" s="81">
        <v>111</v>
      </c>
      <c r="D13" s="82" t="s">
        <v>341</v>
      </c>
      <c r="E13" s="83" t="s">
        <v>332</v>
      </c>
      <c r="F13" s="84">
        <v>0.8</v>
      </c>
      <c r="G13" s="313" t="s">
        <v>573</v>
      </c>
    </row>
    <row r="14" spans="2:9" x14ac:dyDescent="0.25">
      <c r="B14" s="76">
        <f t="shared" si="0"/>
        <v>10</v>
      </c>
      <c r="C14" s="81">
        <v>112</v>
      </c>
      <c r="D14" s="82" t="s">
        <v>342</v>
      </c>
      <c r="E14" s="83" t="s">
        <v>332</v>
      </c>
      <c r="F14" s="84">
        <v>1</v>
      </c>
      <c r="G14" s="313" t="s">
        <v>573</v>
      </c>
    </row>
    <row r="15" spans="2:9" x14ac:dyDescent="0.25">
      <c r="B15" s="76">
        <f t="shared" si="0"/>
        <v>11</v>
      </c>
      <c r="C15" s="81">
        <v>113</v>
      </c>
      <c r="D15" s="82" t="s">
        <v>343</v>
      </c>
      <c r="E15" s="83" t="s">
        <v>332</v>
      </c>
      <c r="F15" s="84">
        <v>0.8</v>
      </c>
      <c r="G15" s="313" t="s">
        <v>573</v>
      </c>
    </row>
    <row r="16" spans="2:9" x14ac:dyDescent="0.25">
      <c r="B16" s="76">
        <f t="shared" si="0"/>
        <v>12</v>
      </c>
      <c r="C16" s="81">
        <v>114</v>
      </c>
      <c r="D16" s="82" t="s">
        <v>344</v>
      </c>
      <c r="E16" s="83" t="s">
        <v>315</v>
      </c>
      <c r="F16" s="84">
        <v>1</v>
      </c>
      <c r="G16" s="313" t="s">
        <v>573</v>
      </c>
    </row>
    <row r="17" spans="2:7" x14ac:dyDescent="0.25">
      <c r="B17" s="76">
        <f t="shared" si="0"/>
        <v>13</v>
      </c>
      <c r="C17" s="81">
        <v>115</v>
      </c>
      <c r="D17" s="82" t="s">
        <v>345</v>
      </c>
      <c r="E17" s="83" t="s">
        <v>315</v>
      </c>
      <c r="F17" s="84">
        <v>0.8</v>
      </c>
      <c r="G17" s="313" t="s">
        <v>573</v>
      </c>
    </row>
    <row r="18" spans="2:7" x14ac:dyDescent="0.25">
      <c r="B18" s="76">
        <f t="shared" si="0"/>
        <v>14</v>
      </c>
      <c r="C18" s="81">
        <v>116</v>
      </c>
      <c r="D18" s="82" t="s">
        <v>346</v>
      </c>
      <c r="E18" s="83" t="s">
        <v>339</v>
      </c>
      <c r="F18" s="84">
        <v>1</v>
      </c>
      <c r="G18" s="313" t="s">
        <v>573</v>
      </c>
    </row>
    <row r="19" spans="2:7" x14ac:dyDescent="0.25">
      <c r="B19" s="76">
        <f t="shared" si="0"/>
        <v>15</v>
      </c>
      <c r="C19" s="81">
        <v>117</v>
      </c>
      <c r="D19" s="82" t="s">
        <v>294</v>
      </c>
      <c r="E19" s="83" t="s">
        <v>315</v>
      </c>
      <c r="F19" s="84">
        <v>0.6</v>
      </c>
      <c r="G19" s="313" t="s">
        <v>573</v>
      </c>
    </row>
    <row r="20" spans="2:7" x14ac:dyDescent="0.25">
      <c r="B20" s="76">
        <f t="shared" si="0"/>
        <v>16</v>
      </c>
      <c r="C20" s="85">
        <v>131</v>
      </c>
      <c r="D20" s="87" t="s">
        <v>347</v>
      </c>
      <c r="E20" s="88" t="s">
        <v>332</v>
      </c>
      <c r="F20" s="89">
        <v>1</v>
      </c>
      <c r="G20" s="313" t="s">
        <v>573</v>
      </c>
    </row>
    <row r="21" spans="2:7" x14ac:dyDescent="0.25">
      <c r="B21" s="76">
        <f t="shared" si="0"/>
        <v>17</v>
      </c>
      <c r="C21" s="85">
        <v>132</v>
      </c>
      <c r="D21" s="87" t="s">
        <v>348</v>
      </c>
      <c r="E21" s="88" t="s">
        <v>332</v>
      </c>
      <c r="F21" s="89">
        <v>1</v>
      </c>
      <c r="G21" s="313" t="s">
        <v>573</v>
      </c>
    </row>
    <row r="22" spans="2:7" x14ac:dyDescent="0.25">
      <c r="B22" s="76">
        <f t="shared" si="0"/>
        <v>18</v>
      </c>
      <c r="C22" s="85">
        <v>133</v>
      </c>
      <c r="D22" s="87" t="s">
        <v>349</v>
      </c>
      <c r="E22" s="88" t="s">
        <v>315</v>
      </c>
      <c r="F22" s="89">
        <v>1</v>
      </c>
      <c r="G22" s="313" t="s">
        <v>573</v>
      </c>
    </row>
    <row r="23" spans="2:7" x14ac:dyDescent="0.25">
      <c r="B23" s="76">
        <f t="shared" si="0"/>
        <v>19</v>
      </c>
      <c r="C23" s="85">
        <v>134</v>
      </c>
      <c r="D23" s="87" t="s">
        <v>350</v>
      </c>
      <c r="E23" s="88" t="s">
        <v>332</v>
      </c>
      <c r="F23" s="89">
        <v>1</v>
      </c>
      <c r="G23" s="313" t="s">
        <v>573</v>
      </c>
    </row>
    <row r="24" spans="2:7" x14ac:dyDescent="0.25">
      <c r="B24" s="76">
        <f t="shared" si="0"/>
        <v>20</v>
      </c>
      <c r="C24" s="85">
        <v>135</v>
      </c>
      <c r="D24" s="87" t="s">
        <v>351</v>
      </c>
      <c r="E24" s="88" t="s">
        <v>332</v>
      </c>
      <c r="F24" s="89">
        <v>1</v>
      </c>
      <c r="G24" s="313" t="s">
        <v>573</v>
      </c>
    </row>
    <row r="25" spans="2:7" x14ac:dyDescent="0.25">
      <c r="B25" s="76">
        <f t="shared" si="0"/>
        <v>21</v>
      </c>
      <c r="C25" s="85">
        <v>136</v>
      </c>
      <c r="D25" s="87" t="s">
        <v>352</v>
      </c>
      <c r="E25" s="88" t="s">
        <v>332</v>
      </c>
      <c r="F25" s="89">
        <v>1</v>
      </c>
      <c r="G25" s="313" t="s">
        <v>573</v>
      </c>
    </row>
    <row r="26" spans="2:7" x14ac:dyDescent="0.25">
      <c r="B26" s="76">
        <f t="shared" si="0"/>
        <v>22</v>
      </c>
      <c r="C26" s="85">
        <v>137</v>
      </c>
      <c r="D26" s="87" t="s">
        <v>294</v>
      </c>
      <c r="E26" s="88" t="s">
        <v>315</v>
      </c>
      <c r="F26" s="89">
        <v>1</v>
      </c>
      <c r="G26" s="313" t="s">
        <v>573</v>
      </c>
    </row>
    <row r="27" spans="2:7" x14ac:dyDescent="0.25">
      <c r="B27" s="76">
        <f t="shared" si="0"/>
        <v>23</v>
      </c>
      <c r="C27" s="90">
        <v>145</v>
      </c>
      <c r="D27" s="92" t="s">
        <v>353</v>
      </c>
      <c r="E27" s="93" t="s">
        <v>332</v>
      </c>
      <c r="F27" s="94">
        <v>1</v>
      </c>
      <c r="G27" s="313" t="s">
        <v>573</v>
      </c>
    </row>
    <row r="28" spans="2:7" x14ac:dyDescent="0.25">
      <c r="B28" s="76">
        <f t="shared" si="0"/>
        <v>24</v>
      </c>
      <c r="C28" s="90">
        <v>146</v>
      </c>
      <c r="D28" s="92" t="s">
        <v>354</v>
      </c>
      <c r="E28" s="93" t="s">
        <v>315</v>
      </c>
      <c r="F28" s="94">
        <v>1</v>
      </c>
      <c r="G28" s="313" t="s">
        <v>573</v>
      </c>
    </row>
    <row r="29" spans="2:7" x14ac:dyDescent="0.25">
      <c r="B29" s="76">
        <f t="shared" si="0"/>
        <v>25</v>
      </c>
      <c r="C29" s="90">
        <v>147</v>
      </c>
      <c r="D29" s="92" t="s">
        <v>294</v>
      </c>
      <c r="E29" s="93" t="s">
        <v>315</v>
      </c>
      <c r="F29" s="94">
        <v>0.6</v>
      </c>
      <c r="G29" s="313" t="s">
        <v>573</v>
      </c>
    </row>
    <row r="30" spans="2:7" x14ac:dyDescent="0.25">
      <c r="B30" s="76">
        <f t="shared" si="0"/>
        <v>26</v>
      </c>
      <c r="C30" s="85">
        <v>160</v>
      </c>
      <c r="D30" s="95" t="s">
        <v>355</v>
      </c>
      <c r="E30" s="88" t="s">
        <v>315</v>
      </c>
      <c r="F30" s="89">
        <v>1</v>
      </c>
      <c r="G30" s="313" t="s">
        <v>573</v>
      </c>
    </row>
    <row r="31" spans="2:7" x14ac:dyDescent="0.25">
      <c r="B31" s="76">
        <f t="shared" si="0"/>
        <v>27</v>
      </c>
      <c r="C31" s="85">
        <v>161</v>
      </c>
      <c r="D31" s="87" t="s">
        <v>295</v>
      </c>
      <c r="E31" s="88" t="s">
        <v>315</v>
      </c>
      <c r="F31" s="89">
        <v>0.8</v>
      </c>
      <c r="G31" s="313" t="s">
        <v>573</v>
      </c>
    </row>
    <row r="32" spans="2:7" x14ac:dyDescent="0.25">
      <c r="B32" s="76">
        <f t="shared" si="0"/>
        <v>28</v>
      </c>
      <c r="C32" s="85">
        <v>162</v>
      </c>
      <c r="D32" s="87" t="s">
        <v>294</v>
      </c>
      <c r="E32" s="88" t="s">
        <v>315</v>
      </c>
      <c r="F32" s="89">
        <v>0.6</v>
      </c>
      <c r="G32" s="313" t="s">
        <v>573</v>
      </c>
    </row>
    <row r="33" spans="2:7" x14ac:dyDescent="0.25">
      <c r="B33" s="76">
        <f t="shared" si="0"/>
        <v>29</v>
      </c>
      <c r="C33" s="90">
        <v>168</v>
      </c>
      <c r="D33" s="92" t="s">
        <v>356</v>
      </c>
      <c r="E33" s="93" t="s">
        <v>302</v>
      </c>
      <c r="F33" s="94">
        <v>1</v>
      </c>
      <c r="G33" s="313" t="s">
        <v>573</v>
      </c>
    </row>
    <row r="34" spans="2:7" x14ac:dyDescent="0.25">
      <c r="B34" s="76">
        <f t="shared" si="0"/>
        <v>30</v>
      </c>
      <c r="C34" s="85">
        <v>180</v>
      </c>
      <c r="D34" s="87" t="s">
        <v>357</v>
      </c>
      <c r="E34" s="88" t="s">
        <v>315</v>
      </c>
      <c r="F34" s="89">
        <v>1</v>
      </c>
      <c r="G34" s="313" t="s">
        <v>573</v>
      </c>
    </row>
    <row r="35" spans="2:7" x14ac:dyDescent="0.25">
      <c r="B35" s="76">
        <f t="shared" si="0"/>
        <v>31</v>
      </c>
      <c r="C35" s="85">
        <v>181</v>
      </c>
      <c r="D35" s="87" t="s">
        <v>358</v>
      </c>
      <c r="E35" s="88" t="s">
        <v>302</v>
      </c>
      <c r="F35" s="89">
        <v>1</v>
      </c>
      <c r="G35" s="313" t="s">
        <v>573</v>
      </c>
    </row>
    <row r="36" spans="2:7" x14ac:dyDescent="0.25">
      <c r="B36" s="76">
        <f t="shared" si="0"/>
        <v>32</v>
      </c>
      <c r="C36" s="85">
        <v>182</v>
      </c>
      <c r="D36" s="87" t="s">
        <v>359</v>
      </c>
      <c r="E36" s="88" t="s">
        <v>315</v>
      </c>
      <c r="F36" s="89">
        <v>1</v>
      </c>
      <c r="G36" s="313" t="s">
        <v>573</v>
      </c>
    </row>
    <row r="37" spans="2:7" x14ac:dyDescent="0.25">
      <c r="B37" s="76">
        <f t="shared" si="0"/>
        <v>33</v>
      </c>
      <c r="C37" s="85">
        <v>183</v>
      </c>
      <c r="D37" s="87" t="s">
        <v>360</v>
      </c>
      <c r="E37" s="88" t="s">
        <v>315</v>
      </c>
      <c r="F37" s="89">
        <v>1</v>
      </c>
      <c r="G37" s="313" t="s">
        <v>573</v>
      </c>
    </row>
    <row r="38" spans="2:7" x14ac:dyDescent="0.25">
      <c r="B38" s="76">
        <f t="shared" si="0"/>
        <v>34</v>
      </c>
      <c r="C38" s="85">
        <v>184</v>
      </c>
      <c r="D38" s="95" t="s">
        <v>361</v>
      </c>
      <c r="E38" s="88" t="s">
        <v>302</v>
      </c>
      <c r="F38" s="89">
        <v>1</v>
      </c>
      <c r="G38" s="313" t="s">
        <v>573</v>
      </c>
    </row>
    <row r="39" spans="2:7" x14ac:dyDescent="0.25">
      <c r="B39" s="76">
        <f t="shared" si="0"/>
        <v>35</v>
      </c>
      <c r="C39" s="85">
        <v>185</v>
      </c>
      <c r="D39" s="87" t="s">
        <v>362</v>
      </c>
      <c r="E39" s="88" t="s">
        <v>315</v>
      </c>
      <c r="F39" s="89">
        <v>1</v>
      </c>
      <c r="G39" s="313" t="s">
        <v>573</v>
      </c>
    </row>
    <row r="40" spans="2:7" x14ac:dyDescent="0.25">
      <c r="B40" s="76">
        <f t="shared" si="0"/>
        <v>36</v>
      </c>
      <c r="C40" s="85">
        <v>186</v>
      </c>
      <c r="D40" s="87" t="s">
        <v>294</v>
      </c>
      <c r="E40" s="88" t="s">
        <v>315</v>
      </c>
      <c r="F40" s="89">
        <v>0.6</v>
      </c>
      <c r="G40" s="313" t="s">
        <v>573</v>
      </c>
    </row>
    <row r="41" spans="2:7" ht="15" customHeight="1" x14ac:dyDescent="0.25">
      <c r="B41" s="76">
        <f t="shared" si="0"/>
        <v>37</v>
      </c>
      <c r="C41" s="90">
        <v>190</v>
      </c>
      <c r="D41" s="92" t="s">
        <v>334</v>
      </c>
      <c r="E41" s="93" t="s">
        <v>332</v>
      </c>
      <c r="F41" s="94">
        <v>0.6</v>
      </c>
      <c r="G41" s="313" t="s">
        <v>573</v>
      </c>
    </row>
    <row r="42" spans="2:7" x14ac:dyDescent="0.25">
      <c r="B42" s="76">
        <f t="shared" si="0"/>
        <v>38</v>
      </c>
      <c r="C42" s="90">
        <v>191</v>
      </c>
      <c r="D42" s="92" t="s">
        <v>331</v>
      </c>
      <c r="E42" s="93" t="s">
        <v>332</v>
      </c>
      <c r="F42" s="94">
        <v>0.6</v>
      </c>
      <c r="G42" s="313" t="s">
        <v>573</v>
      </c>
    </row>
    <row r="43" spans="2:7" x14ac:dyDescent="0.25">
      <c r="B43" s="76">
        <f t="shared" si="0"/>
        <v>39</v>
      </c>
      <c r="C43" s="90">
        <v>192</v>
      </c>
      <c r="D43" s="92" t="s">
        <v>351</v>
      </c>
      <c r="E43" s="93" t="s">
        <v>332</v>
      </c>
      <c r="F43" s="94">
        <v>0.6</v>
      </c>
      <c r="G43" s="313" t="s">
        <v>573</v>
      </c>
    </row>
    <row r="44" spans="2:7" x14ac:dyDescent="0.25">
      <c r="B44" s="76">
        <f t="shared" si="0"/>
        <v>40</v>
      </c>
      <c r="C44" s="90">
        <v>193</v>
      </c>
      <c r="D44" s="92" t="s">
        <v>363</v>
      </c>
      <c r="E44" s="93" t="s">
        <v>332</v>
      </c>
      <c r="F44" s="94">
        <v>0.6</v>
      </c>
      <c r="G44" s="313" t="s">
        <v>573</v>
      </c>
    </row>
    <row r="45" spans="2:7" x14ac:dyDescent="0.25">
      <c r="B45" s="76">
        <f t="shared" si="0"/>
        <v>41</v>
      </c>
      <c r="C45" s="96">
        <v>195</v>
      </c>
      <c r="D45" s="97" t="s">
        <v>364</v>
      </c>
      <c r="E45" s="98" t="s">
        <v>332</v>
      </c>
      <c r="F45" s="99">
        <v>0.6</v>
      </c>
      <c r="G45" s="313" t="s">
        <v>573</v>
      </c>
    </row>
    <row r="46" spans="2:7" x14ac:dyDescent="0.25">
      <c r="B46" s="76">
        <f t="shared" si="0"/>
        <v>42</v>
      </c>
      <c r="C46" s="85">
        <v>196</v>
      </c>
      <c r="D46" s="87" t="s">
        <v>365</v>
      </c>
      <c r="E46" s="88" t="s">
        <v>316</v>
      </c>
      <c r="F46" s="89">
        <v>1</v>
      </c>
      <c r="G46" s="325" t="s">
        <v>573</v>
      </c>
    </row>
    <row r="47" spans="2:7" ht="15" customHeight="1" x14ac:dyDescent="0.25">
      <c r="B47" s="76">
        <f t="shared" si="0"/>
        <v>43</v>
      </c>
      <c r="C47" s="90">
        <v>201</v>
      </c>
      <c r="D47" s="91" t="s">
        <v>366</v>
      </c>
      <c r="E47" s="93" t="s">
        <v>332</v>
      </c>
      <c r="F47" s="94">
        <v>1</v>
      </c>
      <c r="G47" s="315" t="s">
        <v>576</v>
      </c>
    </row>
    <row r="48" spans="2:7" x14ac:dyDescent="0.25">
      <c r="B48" s="76">
        <f t="shared" si="0"/>
        <v>44</v>
      </c>
      <c r="C48" s="90">
        <v>202</v>
      </c>
      <c r="D48" s="91" t="s">
        <v>297</v>
      </c>
      <c r="E48" s="93" t="s">
        <v>332</v>
      </c>
      <c r="F48" s="94">
        <v>1</v>
      </c>
      <c r="G48" s="316" t="s">
        <v>576</v>
      </c>
    </row>
    <row r="49" spans="2:7" x14ac:dyDescent="0.25">
      <c r="B49" s="76">
        <f t="shared" si="0"/>
        <v>45</v>
      </c>
      <c r="C49" s="90">
        <v>203</v>
      </c>
      <c r="D49" s="92" t="s">
        <v>367</v>
      </c>
      <c r="E49" s="93" t="s">
        <v>339</v>
      </c>
      <c r="F49" s="94">
        <v>1</v>
      </c>
      <c r="G49" s="316" t="s">
        <v>576</v>
      </c>
    </row>
    <row r="50" spans="2:7" x14ac:dyDescent="0.25">
      <c r="B50" s="76">
        <f t="shared" si="0"/>
        <v>46</v>
      </c>
      <c r="C50" s="90">
        <v>204</v>
      </c>
      <c r="D50" s="92" t="s">
        <v>368</v>
      </c>
      <c r="E50" s="93" t="s">
        <v>332</v>
      </c>
      <c r="F50" s="94">
        <v>0.6</v>
      </c>
      <c r="G50" s="316" t="s">
        <v>576</v>
      </c>
    </row>
    <row r="51" spans="2:7" x14ac:dyDescent="0.25">
      <c r="B51" s="76">
        <f t="shared" si="0"/>
        <v>47</v>
      </c>
      <c r="C51" s="90">
        <v>205</v>
      </c>
      <c r="D51" s="92" t="s">
        <v>369</v>
      </c>
      <c r="E51" s="93" t="s">
        <v>332</v>
      </c>
      <c r="F51" s="94">
        <v>0.6</v>
      </c>
      <c r="G51" s="316" t="s">
        <v>576</v>
      </c>
    </row>
    <row r="52" spans="2:7" x14ac:dyDescent="0.25">
      <c r="B52" s="76">
        <f t="shared" si="0"/>
        <v>48</v>
      </c>
      <c r="C52" s="90">
        <v>206</v>
      </c>
      <c r="D52" s="92" t="s">
        <v>370</v>
      </c>
      <c r="E52" s="93" t="s">
        <v>339</v>
      </c>
      <c r="F52" s="94">
        <v>0.6</v>
      </c>
      <c r="G52" s="316" t="s">
        <v>576</v>
      </c>
    </row>
    <row r="53" spans="2:7" x14ac:dyDescent="0.25">
      <c r="B53" s="76">
        <f t="shared" si="0"/>
        <v>49</v>
      </c>
      <c r="C53" s="90">
        <v>207</v>
      </c>
      <c r="D53" s="100" t="s">
        <v>371</v>
      </c>
      <c r="E53" s="93" t="s">
        <v>332</v>
      </c>
      <c r="F53" s="94">
        <v>1</v>
      </c>
      <c r="G53" s="316" t="s">
        <v>576</v>
      </c>
    </row>
    <row r="54" spans="2:7" x14ac:dyDescent="0.25">
      <c r="B54" s="76">
        <f t="shared" si="0"/>
        <v>50</v>
      </c>
      <c r="C54" s="90">
        <v>208</v>
      </c>
      <c r="D54" s="91" t="s">
        <v>372</v>
      </c>
      <c r="E54" s="93" t="s">
        <v>332</v>
      </c>
      <c r="F54" s="94">
        <v>0.6</v>
      </c>
      <c r="G54" s="316" t="s">
        <v>576</v>
      </c>
    </row>
    <row r="55" spans="2:7" x14ac:dyDescent="0.25">
      <c r="B55" s="76">
        <f t="shared" si="0"/>
        <v>51</v>
      </c>
      <c r="C55" s="90">
        <v>215</v>
      </c>
      <c r="D55" s="92" t="s">
        <v>373</v>
      </c>
      <c r="E55" s="93" t="s">
        <v>332</v>
      </c>
      <c r="F55" s="94">
        <v>1</v>
      </c>
      <c r="G55" s="316" t="s">
        <v>576</v>
      </c>
    </row>
    <row r="56" spans="2:7" x14ac:dyDescent="0.25">
      <c r="B56" s="76">
        <f t="shared" si="0"/>
        <v>52</v>
      </c>
      <c r="C56" s="90">
        <v>216</v>
      </c>
      <c r="D56" s="92" t="s">
        <v>374</v>
      </c>
      <c r="E56" s="93" t="s">
        <v>332</v>
      </c>
      <c r="F56" s="94">
        <v>1</v>
      </c>
      <c r="G56" s="316" t="s">
        <v>576</v>
      </c>
    </row>
    <row r="57" spans="2:7" x14ac:dyDescent="0.25">
      <c r="B57" s="76">
        <f t="shared" si="0"/>
        <v>53</v>
      </c>
      <c r="C57" s="90">
        <v>217</v>
      </c>
      <c r="D57" s="92" t="s">
        <v>375</v>
      </c>
      <c r="E57" s="93" t="s">
        <v>332</v>
      </c>
      <c r="F57" s="94">
        <v>1</v>
      </c>
      <c r="G57" s="316" t="s">
        <v>576</v>
      </c>
    </row>
    <row r="58" spans="2:7" x14ac:dyDescent="0.25">
      <c r="B58" s="76">
        <f t="shared" si="0"/>
        <v>54</v>
      </c>
      <c r="C58" s="90">
        <v>220</v>
      </c>
      <c r="D58" s="92" t="s">
        <v>376</v>
      </c>
      <c r="E58" s="93" t="s">
        <v>332</v>
      </c>
      <c r="F58" s="94">
        <v>1</v>
      </c>
      <c r="G58" s="316" t="s">
        <v>576</v>
      </c>
    </row>
    <row r="59" spans="2:7" x14ac:dyDescent="0.25">
      <c r="B59" s="76">
        <f t="shared" si="0"/>
        <v>55</v>
      </c>
      <c r="C59" s="90">
        <v>221</v>
      </c>
      <c r="D59" s="92" t="s">
        <v>377</v>
      </c>
      <c r="E59" s="93" t="s">
        <v>332</v>
      </c>
      <c r="F59" s="94">
        <v>1</v>
      </c>
      <c r="G59" s="316" t="s">
        <v>576</v>
      </c>
    </row>
    <row r="60" spans="2:7" x14ac:dyDescent="0.25">
      <c r="B60" s="76">
        <f t="shared" si="0"/>
        <v>56</v>
      </c>
      <c r="C60" s="90">
        <v>230</v>
      </c>
      <c r="D60" s="92" t="s">
        <v>378</v>
      </c>
      <c r="E60" s="93" t="s">
        <v>332</v>
      </c>
      <c r="F60" s="94">
        <v>1</v>
      </c>
      <c r="G60" s="316" t="s">
        <v>576</v>
      </c>
    </row>
    <row r="61" spans="2:7" x14ac:dyDescent="0.25">
      <c r="B61" s="76">
        <f t="shared" si="0"/>
        <v>57</v>
      </c>
      <c r="C61" s="90">
        <v>231</v>
      </c>
      <c r="D61" s="92" t="s">
        <v>379</v>
      </c>
      <c r="E61" s="93" t="s">
        <v>315</v>
      </c>
      <c r="F61" s="94">
        <v>1</v>
      </c>
      <c r="G61" s="316" t="s">
        <v>576</v>
      </c>
    </row>
    <row r="62" spans="2:7" x14ac:dyDescent="0.25">
      <c r="B62" s="76">
        <f t="shared" si="0"/>
        <v>58</v>
      </c>
      <c r="C62" s="90">
        <v>232</v>
      </c>
      <c r="D62" s="92" t="s">
        <v>380</v>
      </c>
      <c r="E62" s="93" t="s">
        <v>339</v>
      </c>
      <c r="F62" s="94">
        <v>1</v>
      </c>
      <c r="G62" s="316" t="s">
        <v>576</v>
      </c>
    </row>
    <row r="63" spans="2:7" x14ac:dyDescent="0.25">
      <c r="B63" s="76">
        <f t="shared" si="0"/>
        <v>59</v>
      </c>
      <c r="C63" s="85">
        <v>240</v>
      </c>
      <c r="D63" s="87" t="s">
        <v>298</v>
      </c>
      <c r="E63" s="88" t="s">
        <v>332</v>
      </c>
      <c r="F63" s="89">
        <v>1</v>
      </c>
      <c r="G63" s="316" t="s">
        <v>576</v>
      </c>
    </row>
    <row r="64" spans="2:7" x14ac:dyDescent="0.25">
      <c r="B64" s="76">
        <f t="shared" si="0"/>
        <v>60</v>
      </c>
      <c r="C64" s="85">
        <v>241</v>
      </c>
      <c r="D64" s="87" t="s">
        <v>299</v>
      </c>
      <c r="E64" s="88" t="s">
        <v>332</v>
      </c>
      <c r="F64" s="89">
        <v>1</v>
      </c>
      <c r="G64" s="316" t="s">
        <v>576</v>
      </c>
    </row>
    <row r="65" spans="2:7" x14ac:dyDescent="0.25">
      <c r="B65" s="76">
        <f t="shared" si="0"/>
        <v>61</v>
      </c>
      <c r="C65" s="87">
        <v>242</v>
      </c>
      <c r="D65" s="87" t="s">
        <v>381</v>
      </c>
      <c r="E65" s="88" t="s">
        <v>339</v>
      </c>
      <c r="F65" s="101">
        <v>1</v>
      </c>
      <c r="G65" s="316" t="s">
        <v>576</v>
      </c>
    </row>
    <row r="66" spans="2:7" x14ac:dyDescent="0.25">
      <c r="B66" s="76">
        <f t="shared" si="0"/>
        <v>62</v>
      </c>
      <c r="C66" s="87">
        <v>243</v>
      </c>
      <c r="D66" s="87" t="s">
        <v>382</v>
      </c>
      <c r="E66" s="88" t="s">
        <v>332</v>
      </c>
      <c r="F66" s="101">
        <v>1</v>
      </c>
      <c r="G66" s="314" t="s">
        <v>576</v>
      </c>
    </row>
    <row r="67" spans="2:7" ht="15" customHeight="1" x14ac:dyDescent="0.25">
      <c r="B67" s="76">
        <f t="shared" si="0"/>
        <v>63</v>
      </c>
      <c r="C67" s="90">
        <v>301</v>
      </c>
      <c r="D67" s="92" t="s">
        <v>383</v>
      </c>
      <c r="E67" s="93" t="s">
        <v>316</v>
      </c>
      <c r="F67" s="94">
        <v>0.4</v>
      </c>
      <c r="G67" s="308" t="s">
        <v>574</v>
      </c>
    </row>
    <row r="68" spans="2:7" x14ac:dyDescent="0.25">
      <c r="B68" s="76">
        <f t="shared" si="0"/>
        <v>64</v>
      </c>
      <c r="C68" s="90">
        <v>302</v>
      </c>
      <c r="D68" s="92" t="s">
        <v>384</v>
      </c>
      <c r="E68" s="93" t="s">
        <v>316</v>
      </c>
      <c r="F68" s="94">
        <v>0.4</v>
      </c>
      <c r="G68" s="309" t="s">
        <v>574</v>
      </c>
    </row>
    <row r="69" spans="2:7" x14ac:dyDescent="0.25">
      <c r="B69" s="76">
        <f t="shared" si="0"/>
        <v>65</v>
      </c>
      <c r="C69" s="90">
        <v>303</v>
      </c>
      <c r="D69" s="92" t="s">
        <v>385</v>
      </c>
      <c r="E69" s="93" t="s">
        <v>339</v>
      </c>
      <c r="F69" s="94">
        <v>0.4</v>
      </c>
      <c r="G69" s="309" t="s">
        <v>574</v>
      </c>
    </row>
    <row r="70" spans="2:7" x14ac:dyDescent="0.25">
      <c r="B70" s="76">
        <f t="shared" si="0"/>
        <v>66</v>
      </c>
      <c r="C70" s="85">
        <v>311</v>
      </c>
      <c r="D70" s="86" t="s">
        <v>386</v>
      </c>
      <c r="E70" s="88" t="s">
        <v>316</v>
      </c>
      <c r="F70" s="89">
        <v>0.2</v>
      </c>
      <c r="G70" s="309" t="s">
        <v>574</v>
      </c>
    </row>
    <row r="71" spans="2:7" x14ac:dyDescent="0.25">
      <c r="B71" s="76">
        <f t="shared" si="0"/>
        <v>67</v>
      </c>
      <c r="C71" s="85">
        <v>312</v>
      </c>
      <c r="D71" s="86" t="s">
        <v>387</v>
      </c>
      <c r="E71" s="88" t="s">
        <v>315</v>
      </c>
      <c r="F71" s="89">
        <v>0.2</v>
      </c>
      <c r="G71" s="309" t="s">
        <v>574</v>
      </c>
    </row>
    <row r="72" spans="2:7" x14ac:dyDescent="0.25">
      <c r="B72" s="76">
        <f t="shared" si="0"/>
        <v>68</v>
      </c>
      <c r="C72" s="85">
        <v>313</v>
      </c>
      <c r="D72" s="87" t="s">
        <v>388</v>
      </c>
      <c r="E72" s="88" t="s">
        <v>339</v>
      </c>
      <c r="F72" s="89">
        <v>0.2</v>
      </c>
      <c r="G72" s="309" t="s">
        <v>574</v>
      </c>
    </row>
    <row r="73" spans="2:7" x14ac:dyDescent="0.25">
      <c r="B73" s="76">
        <f t="shared" si="0"/>
        <v>69</v>
      </c>
      <c r="C73" s="90">
        <v>321</v>
      </c>
      <c r="D73" s="92" t="s">
        <v>389</v>
      </c>
      <c r="E73" s="93" t="s">
        <v>302</v>
      </c>
      <c r="F73" s="94">
        <v>0.4</v>
      </c>
      <c r="G73" s="309" t="s">
        <v>574</v>
      </c>
    </row>
    <row r="74" spans="2:7" x14ac:dyDescent="0.25">
      <c r="B74" s="76">
        <f t="shared" ref="B74:B116" si="1">1+B73</f>
        <v>70</v>
      </c>
      <c r="C74" s="90">
        <v>322</v>
      </c>
      <c r="D74" s="92" t="s">
        <v>390</v>
      </c>
      <c r="E74" s="93" t="s">
        <v>302</v>
      </c>
      <c r="F74" s="94">
        <v>0.4</v>
      </c>
      <c r="G74" s="309" t="s">
        <v>574</v>
      </c>
    </row>
    <row r="75" spans="2:7" x14ac:dyDescent="0.25">
      <c r="B75" s="76">
        <f t="shared" si="1"/>
        <v>71</v>
      </c>
      <c r="C75" s="90">
        <v>323</v>
      </c>
      <c r="D75" s="92" t="s">
        <v>391</v>
      </c>
      <c r="E75" s="93" t="s">
        <v>302</v>
      </c>
      <c r="F75" s="94">
        <v>0.4</v>
      </c>
      <c r="G75" s="309" t="s">
        <v>574</v>
      </c>
    </row>
    <row r="76" spans="2:7" x14ac:dyDescent="0.25">
      <c r="B76" s="76">
        <f t="shared" si="1"/>
        <v>72</v>
      </c>
      <c r="C76" s="90">
        <v>324</v>
      </c>
      <c r="D76" s="92" t="s">
        <v>317</v>
      </c>
      <c r="E76" s="93" t="s">
        <v>302</v>
      </c>
      <c r="F76" s="94">
        <v>0.4</v>
      </c>
      <c r="G76" s="309" t="s">
        <v>574</v>
      </c>
    </row>
    <row r="77" spans="2:7" x14ac:dyDescent="0.25">
      <c r="B77" s="76">
        <f t="shared" si="1"/>
        <v>73</v>
      </c>
      <c r="C77" s="90">
        <v>325</v>
      </c>
      <c r="D77" s="92" t="s">
        <v>392</v>
      </c>
      <c r="E77" s="93" t="s">
        <v>302</v>
      </c>
      <c r="F77" s="94">
        <v>0.6</v>
      </c>
      <c r="G77" s="309" t="s">
        <v>574</v>
      </c>
    </row>
    <row r="78" spans="2:7" x14ac:dyDescent="0.25">
      <c r="B78" s="76">
        <f t="shared" si="1"/>
        <v>74</v>
      </c>
      <c r="C78" s="90">
        <v>326</v>
      </c>
      <c r="D78" s="92" t="s">
        <v>393</v>
      </c>
      <c r="E78" s="93" t="s">
        <v>302</v>
      </c>
      <c r="F78" s="94">
        <v>0.6</v>
      </c>
      <c r="G78" s="309" t="s">
        <v>574</v>
      </c>
    </row>
    <row r="79" spans="2:7" x14ac:dyDescent="0.25">
      <c r="B79" s="76">
        <f t="shared" si="1"/>
        <v>75</v>
      </c>
      <c r="C79" s="90">
        <v>327</v>
      </c>
      <c r="D79" s="92" t="s">
        <v>394</v>
      </c>
      <c r="E79" s="93" t="s">
        <v>302</v>
      </c>
      <c r="F79" s="94">
        <v>0.6</v>
      </c>
      <c r="G79" s="309" t="s">
        <v>574</v>
      </c>
    </row>
    <row r="80" spans="2:7" x14ac:dyDescent="0.25">
      <c r="B80" s="76">
        <f t="shared" si="1"/>
        <v>76</v>
      </c>
      <c r="C80" s="90">
        <v>328</v>
      </c>
      <c r="D80" s="92" t="s">
        <v>395</v>
      </c>
      <c r="E80" s="93" t="s">
        <v>302</v>
      </c>
      <c r="F80" s="94">
        <v>0.6</v>
      </c>
      <c r="G80" s="309" t="s">
        <v>574</v>
      </c>
    </row>
    <row r="81" spans="2:7" x14ac:dyDescent="0.25">
      <c r="B81" s="76">
        <f t="shared" si="1"/>
        <v>77</v>
      </c>
      <c r="C81" s="90">
        <v>329</v>
      </c>
      <c r="D81" s="92" t="s">
        <v>396</v>
      </c>
      <c r="E81" s="93" t="s">
        <v>302</v>
      </c>
      <c r="F81" s="94">
        <v>0.6</v>
      </c>
      <c r="G81" s="309" t="s">
        <v>574</v>
      </c>
    </row>
    <row r="82" spans="2:7" ht="15" customHeight="1" x14ac:dyDescent="0.25">
      <c r="B82" s="76">
        <f t="shared" si="1"/>
        <v>78</v>
      </c>
      <c r="C82" s="85">
        <v>341</v>
      </c>
      <c r="D82" s="87" t="s">
        <v>196</v>
      </c>
      <c r="E82" s="88" t="s">
        <v>301</v>
      </c>
      <c r="F82" s="89">
        <v>0.4</v>
      </c>
      <c r="G82" s="309" t="s">
        <v>574</v>
      </c>
    </row>
    <row r="83" spans="2:7" x14ac:dyDescent="0.25">
      <c r="B83" s="76">
        <f t="shared" si="1"/>
        <v>79</v>
      </c>
      <c r="C83" s="85">
        <v>342</v>
      </c>
      <c r="D83" s="87" t="s">
        <v>165</v>
      </c>
      <c r="E83" s="88" t="s">
        <v>301</v>
      </c>
      <c r="F83" s="89">
        <v>0.4</v>
      </c>
      <c r="G83" s="309" t="s">
        <v>574</v>
      </c>
    </row>
    <row r="84" spans="2:7" x14ac:dyDescent="0.25">
      <c r="B84" s="76">
        <f t="shared" si="1"/>
        <v>80</v>
      </c>
      <c r="C84" s="85">
        <v>343</v>
      </c>
      <c r="D84" s="87" t="s">
        <v>397</v>
      </c>
      <c r="E84" s="88" t="s">
        <v>301</v>
      </c>
      <c r="F84" s="89">
        <v>0.4</v>
      </c>
      <c r="G84" s="309" t="s">
        <v>574</v>
      </c>
    </row>
    <row r="85" spans="2:7" x14ac:dyDescent="0.25">
      <c r="B85" s="76">
        <f t="shared" si="1"/>
        <v>81</v>
      </c>
      <c r="C85" s="85">
        <v>344</v>
      </c>
      <c r="D85" s="95" t="s">
        <v>398</v>
      </c>
      <c r="E85" s="88" t="s">
        <v>301</v>
      </c>
      <c r="F85" s="89">
        <v>0.4</v>
      </c>
      <c r="G85" s="309" t="s">
        <v>574</v>
      </c>
    </row>
    <row r="86" spans="2:7" x14ac:dyDescent="0.25">
      <c r="B86" s="76">
        <f t="shared" si="1"/>
        <v>82</v>
      </c>
      <c r="C86" s="90">
        <v>351</v>
      </c>
      <c r="D86" s="92" t="s">
        <v>399</v>
      </c>
      <c r="E86" s="93" t="s">
        <v>301</v>
      </c>
      <c r="F86" s="94">
        <v>0.4</v>
      </c>
      <c r="G86" s="309" t="s">
        <v>574</v>
      </c>
    </row>
    <row r="87" spans="2:7" x14ac:dyDescent="0.25">
      <c r="B87" s="76">
        <f t="shared" si="1"/>
        <v>83</v>
      </c>
      <c r="C87" s="90">
        <v>352</v>
      </c>
      <c r="D87" s="92" t="s">
        <v>400</v>
      </c>
      <c r="E87" s="93" t="s">
        <v>301</v>
      </c>
      <c r="F87" s="94">
        <v>0.4</v>
      </c>
      <c r="G87" s="309" t="s">
        <v>574</v>
      </c>
    </row>
    <row r="88" spans="2:7" x14ac:dyDescent="0.25">
      <c r="B88" s="76">
        <f t="shared" si="1"/>
        <v>84</v>
      </c>
      <c r="C88" s="90">
        <v>353</v>
      </c>
      <c r="D88" s="92" t="s">
        <v>303</v>
      </c>
      <c r="E88" s="93" t="s">
        <v>301</v>
      </c>
      <c r="F88" s="94">
        <v>0.4</v>
      </c>
      <c r="G88" s="309" t="s">
        <v>574</v>
      </c>
    </row>
    <row r="89" spans="2:7" x14ac:dyDescent="0.25">
      <c r="B89" s="76">
        <f t="shared" si="1"/>
        <v>85</v>
      </c>
      <c r="C89" s="90">
        <v>354</v>
      </c>
      <c r="D89" s="92" t="s">
        <v>401</v>
      </c>
      <c r="E89" s="93" t="s">
        <v>301</v>
      </c>
      <c r="F89" s="94">
        <v>0.4</v>
      </c>
      <c r="G89" s="309" t="s">
        <v>574</v>
      </c>
    </row>
    <row r="90" spans="2:7" x14ac:dyDescent="0.25">
      <c r="B90" s="76">
        <f t="shared" si="1"/>
        <v>86</v>
      </c>
      <c r="C90" s="96">
        <v>355</v>
      </c>
      <c r="D90" s="97" t="s">
        <v>304</v>
      </c>
      <c r="E90" s="98" t="s">
        <v>301</v>
      </c>
      <c r="F90" s="99">
        <v>0.4</v>
      </c>
      <c r="G90" s="309" t="s">
        <v>574</v>
      </c>
    </row>
    <row r="91" spans="2:7" x14ac:dyDescent="0.25">
      <c r="B91" s="76">
        <f t="shared" si="1"/>
        <v>87</v>
      </c>
      <c r="C91" s="85">
        <v>371</v>
      </c>
      <c r="D91" s="87" t="s">
        <v>402</v>
      </c>
      <c r="E91" s="88" t="s">
        <v>302</v>
      </c>
      <c r="F91" s="89">
        <v>0.4</v>
      </c>
      <c r="G91" s="309" t="s">
        <v>574</v>
      </c>
    </row>
    <row r="92" spans="2:7" x14ac:dyDescent="0.25">
      <c r="B92" s="76">
        <f t="shared" si="1"/>
        <v>88</v>
      </c>
      <c r="C92" s="85">
        <v>372</v>
      </c>
      <c r="D92" s="87" t="s">
        <v>305</v>
      </c>
      <c r="E92" s="88" t="s">
        <v>302</v>
      </c>
      <c r="F92" s="89">
        <v>0.4</v>
      </c>
      <c r="G92" s="310" t="s">
        <v>574</v>
      </c>
    </row>
    <row r="93" spans="2:7" ht="15" customHeight="1" x14ac:dyDescent="0.25">
      <c r="B93" s="76">
        <f t="shared" si="1"/>
        <v>89</v>
      </c>
      <c r="C93" s="102">
        <v>401</v>
      </c>
      <c r="D93" s="103" t="s">
        <v>403</v>
      </c>
      <c r="E93" s="104" t="s">
        <v>301</v>
      </c>
      <c r="F93" s="105">
        <v>0.6</v>
      </c>
      <c r="G93" s="326" t="s">
        <v>575</v>
      </c>
    </row>
    <row r="94" spans="2:7" x14ac:dyDescent="0.25">
      <c r="B94" s="76">
        <f t="shared" si="1"/>
        <v>90</v>
      </c>
      <c r="C94" s="102">
        <v>402</v>
      </c>
      <c r="D94" s="103" t="s">
        <v>404</v>
      </c>
      <c r="E94" s="104" t="s">
        <v>301</v>
      </c>
      <c r="F94" s="105">
        <v>0.6</v>
      </c>
      <c r="G94" s="311" t="s">
        <v>575</v>
      </c>
    </row>
    <row r="95" spans="2:7" x14ac:dyDescent="0.25">
      <c r="B95" s="76">
        <f t="shared" si="1"/>
        <v>91</v>
      </c>
      <c r="C95" s="102">
        <v>403</v>
      </c>
      <c r="D95" s="103" t="s">
        <v>405</v>
      </c>
      <c r="E95" s="104" t="s">
        <v>316</v>
      </c>
      <c r="F95" s="105">
        <v>0.6</v>
      </c>
      <c r="G95" s="311" t="s">
        <v>575</v>
      </c>
    </row>
    <row r="96" spans="2:7" x14ac:dyDescent="0.25">
      <c r="B96" s="76">
        <f t="shared" si="1"/>
        <v>92</v>
      </c>
      <c r="C96" s="102">
        <v>404</v>
      </c>
      <c r="D96" s="103" t="s">
        <v>406</v>
      </c>
      <c r="E96" s="104" t="s">
        <v>301</v>
      </c>
      <c r="F96" s="105">
        <v>0.6</v>
      </c>
      <c r="G96" s="311" t="s">
        <v>575</v>
      </c>
    </row>
    <row r="97" spans="2:7" x14ac:dyDescent="0.25">
      <c r="B97" s="76">
        <f t="shared" si="1"/>
        <v>93</v>
      </c>
      <c r="C97" s="102">
        <v>405</v>
      </c>
      <c r="D97" s="103" t="s">
        <v>407</v>
      </c>
      <c r="E97" s="104" t="s">
        <v>301</v>
      </c>
      <c r="F97" s="105">
        <v>0.6</v>
      </c>
      <c r="G97" s="311" t="s">
        <v>575</v>
      </c>
    </row>
    <row r="98" spans="2:7" x14ac:dyDescent="0.25">
      <c r="B98" s="76">
        <f t="shared" si="1"/>
        <v>94</v>
      </c>
      <c r="C98" s="102">
        <v>406</v>
      </c>
      <c r="D98" s="103" t="s">
        <v>307</v>
      </c>
      <c r="E98" s="104" t="s">
        <v>301</v>
      </c>
      <c r="F98" s="105">
        <v>0.6</v>
      </c>
      <c r="G98" s="311" t="s">
        <v>575</v>
      </c>
    </row>
    <row r="99" spans="2:7" x14ac:dyDescent="0.25">
      <c r="B99" s="76">
        <f t="shared" si="1"/>
        <v>95</v>
      </c>
      <c r="C99" s="102">
        <v>407</v>
      </c>
      <c r="D99" s="103" t="s">
        <v>408</v>
      </c>
      <c r="E99" s="104" t="s">
        <v>332</v>
      </c>
      <c r="F99" s="105">
        <v>0.6</v>
      </c>
      <c r="G99" s="311" t="s">
        <v>575</v>
      </c>
    </row>
    <row r="100" spans="2:7" x14ac:dyDescent="0.25">
      <c r="B100" s="76">
        <f t="shared" si="1"/>
        <v>96</v>
      </c>
      <c r="C100" s="102">
        <v>410</v>
      </c>
      <c r="D100" s="103" t="s">
        <v>409</v>
      </c>
      <c r="E100" s="104" t="s">
        <v>332</v>
      </c>
      <c r="F100" s="105">
        <v>0.2</v>
      </c>
      <c r="G100" s="311" t="s">
        <v>575</v>
      </c>
    </row>
    <row r="101" spans="2:7" x14ac:dyDescent="0.25">
      <c r="B101" s="76">
        <f t="shared" si="1"/>
        <v>97</v>
      </c>
      <c r="C101" s="102">
        <v>411</v>
      </c>
      <c r="D101" s="103" t="s">
        <v>410</v>
      </c>
      <c r="E101" s="104" t="s">
        <v>332</v>
      </c>
      <c r="F101" s="105">
        <v>0.2</v>
      </c>
      <c r="G101" s="311" t="s">
        <v>575</v>
      </c>
    </row>
    <row r="102" spans="2:7" x14ac:dyDescent="0.25">
      <c r="B102" s="76">
        <f t="shared" si="1"/>
        <v>98</v>
      </c>
      <c r="C102" s="102">
        <v>412</v>
      </c>
      <c r="D102" s="103" t="s">
        <v>411</v>
      </c>
      <c r="E102" s="104" t="s">
        <v>332</v>
      </c>
      <c r="F102" s="105">
        <v>0.2</v>
      </c>
      <c r="G102" s="311" t="s">
        <v>575</v>
      </c>
    </row>
    <row r="103" spans="2:7" x14ac:dyDescent="0.25">
      <c r="B103" s="76">
        <f t="shared" si="1"/>
        <v>99</v>
      </c>
      <c r="C103" s="102">
        <v>413</v>
      </c>
      <c r="D103" s="103" t="s">
        <v>412</v>
      </c>
      <c r="E103" s="104" t="s">
        <v>332</v>
      </c>
      <c r="F103" s="105">
        <v>0.2</v>
      </c>
      <c r="G103" s="327" t="s">
        <v>575</v>
      </c>
    </row>
    <row r="104" spans="2:7" ht="15" customHeight="1" x14ac:dyDescent="0.25">
      <c r="B104" s="76">
        <f t="shared" si="1"/>
        <v>100</v>
      </c>
      <c r="C104" s="110">
        <v>501</v>
      </c>
      <c r="D104" s="111" t="s">
        <v>413</v>
      </c>
      <c r="E104" s="112" t="s">
        <v>302</v>
      </c>
      <c r="F104" s="113">
        <v>0.2</v>
      </c>
      <c r="G104" s="317" t="s">
        <v>577</v>
      </c>
    </row>
    <row r="105" spans="2:7" x14ac:dyDescent="0.25">
      <c r="B105" s="76">
        <f t="shared" si="1"/>
        <v>101</v>
      </c>
      <c r="C105" s="106">
        <v>502</v>
      </c>
      <c r="D105" s="107" t="s">
        <v>414</v>
      </c>
      <c r="E105" s="108" t="s">
        <v>332</v>
      </c>
      <c r="F105" s="109">
        <v>0.6</v>
      </c>
      <c r="G105" s="318" t="s">
        <v>577</v>
      </c>
    </row>
    <row r="106" spans="2:7" x14ac:dyDescent="0.25">
      <c r="B106" s="76">
        <f t="shared" si="1"/>
        <v>102</v>
      </c>
      <c r="C106" s="110">
        <v>503</v>
      </c>
      <c r="D106" s="111" t="s">
        <v>415</v>
      </c>
      <c r="E106" s="112" t="s">
        <v>332</v>
      </c>
      <c r="F106" s="113">
        <v>0.6</v>
      </c>
      <c r="G106" s="318" t="s">
        <v>577</v>
      </c>
    </row>
    <row r="107" spans="2:7" x14ac:dyDescent="0.25">
      <c r="B107" s="76">
        <f t="shared" si="1"/>
        <v>103</v>
      </c>
      <c r="C107" s="110">
        <v>504</v>
      </c>
      <c r="D107" s="111" t="s">
        <v>416</v>
      </c>
      <c r="E107" s="112" t="s">
        <v>332</v>
      </c>
      <c r="F107" s="113">
        <v>0.6</v>
      </c>
      <c r="G107" s="318" t="s">
        <v>577</v>
      </c>
    </row>
    <row r="108" spans="2:7" x14ac:dyDescent="0.25">
      <c r="B108" s="76">
        <f t="shared" si="1"/>
        <v>104</v>
      </c>
      <c r="C108" s="110">
        <v>505</v>
      </c>
      <c r="D108" s="111" t="s">
        <v>417</v>
      </c>
      <c r="E108" s="112" t="s">
        <v>332</v>
      </c>
      <c r="F108" s="113">
        <v>0.6</v>
      </c>
      <c r="G108" s="318" t="s">
        <v>577</v>
      </c>
    </row>
    <row r="109" spans="2:7" x14ac:dyDescent="0.25">
      <c r="B109" s="76">
        <f t="shared" si="1"/>
        <v>105</v>
      </c>
      <c r="C109" s="110">
        <v>506</v>
      </c>
      <c r="D109" s="111" t="s">
        <v>418</v>
      </c>
      <c r="E109" s="112" t="s">
        <v>332</v>
      </c>
      <c r="F109" s="113">
        <v>0.6</v>
      </c>
      <c r="G109" s="318" t="s">
        <v>577</v>
      </c>
    </row>
    <row r="110" spans="2:7" x14ac:dyDescent="0.25">
      <c r="B110" s="76">
        <f t="shared" si="1"/>
        <v>106</v>
      </c>
      <c r="C110" s="114">
        <v>510</v>
      </c>
      <c r="D110" s="115" t="s">
        <v>304</v>
      </c>
      <c r="E110" s="116" t="s">
        <v>301</v>
      </c>
      <c r="F110" s="117">
        <v>0.4</v>
      </c>
      <c r="G110" s="318" t="s">
        <v>577</v>
      </c>
    </row>
    <row r="111" spans="2:7" x14ac:dyDescent="0.25">
      <c r="B111" s="76">
        <f t="shared" si="1"/>
        <v>107</v>
      </c>
      <c r="C111" s="114">
        <v>511</v>
      </c>
      <c r="D111" s="115" t="s">
        <v>419</v>
      </c>
      <c r="E111" s="116" t="s">
        <v>316</v>
      </c>
      <c r="F111" s="117">
        <v>0.2</v>
      </c>
      <c r="G111" s="318" t="s">
        <v>577</v>
      </c>
    </row>
    <row r="112" spans="2:7" x14ac:dyDescent="0.25">
      <c r="B112" s="76">
        <f t="shared" si="1"/>
        <v>108</v>
      </c>
      <c r="C112" s="114">
        <v>520</v>
      </c>
      <c r="D112" s="115" t="s">
        <v>420</v>
      </c>
      <c r="E112" s="116" t="s">
        <v>301</v>
      </c>
      <c r="F112" s="117">
        <v>0.2</v>
      </c>
      <c r="G112" s="318" t="s">
        <v>577</v>
      </c>
    </row>
    <row r="113" spans="2:7" x14ac:dyDescent="0.25">
      <c r="B113" s="76">
        <f t="shared" si="1"/>
        <v>109</v>
      </c>
      <c r="C113" s="114">
        <v>521</v>
      </c>
      <c r="D113" s="115" t="s">
        <v>421</v>
      </c>
      <c r="E113" s="116" t="s">
        <v>301</v>
      </c>
      <c r="F113" s="117">
        <v>0.2</v>
      </c>
      <c r="G113" s="318" t="s">
        <v>577</v>
      </c>
    </row>
    <row r="114" spans="2:7" x14ac:dyDescent="0.25">
      <c r="B114" s="76">
        <f t="shared" si="1"/>
        <v>110</v>
      </c>
      <c r="C114" s="114">
        <v>525</v>
      </c>
      <c r="D114" s="115" t="s">
        <v>422</v>
      </c>
      <c r="E114" s="116" t="s">
        <v>301</v>
      </c>
      <c r="F114" s="117">
        <v>0.2</v>
      </c>
      <c r="G114" s="318" t="s">
        <v>577</v>
      </c>
    </row>
    <row r="115" spans="2:7" x14ac:dyDescent="0.25">
      <c r="B115" s="76">
        <f t="shared" si="1"/>
        <v>111</v>
      </c>
      <c r="C115" s="114">
        <v>526</v>
      </c>
      <c r="D115" s="115" t="s">
        <v>423</v>
      </c>
      <c r="E115" s="116" t="s">
        <v>301</v>
      </c>
      <c r="F115" s="117">
        <v>0.2</v>
      </c>
      <c r="G115" s="318" t="s">
        <v>577</v>
      </c>
    </row>
    <row r="116" spans="2:7" x14ac:dyDescent="0.25">
      <c r="B116" s="76">
        <f t="shared" si="1"/>
        <v>112</v>
      </c>
      <c r="C116" s="110">
        <v>530</v>
      </c>
      <c r="D116" s="111" t="s">
        <v>203</v>
      </c>
      <c r="E116" s="112" t="s">
        <v>301</v>
      </c>
      <c r="F116" s="113">
        <v>0.2</v>
      </c>
      <c r="G116" s="319" t="s">
        <v>577</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76" r:id="rId4" name="CommandButton1">
          <controlPr defaultSize="0" autoLine="0" r:id="rId5">
            <anchor moveWithCells="1">
              <from>
                <xdr:col>9</xdr:col>
                <xdr:colOff>390525</xdr:colOff>
                <xdr:row>0</xdr:row>
                <xdr:rowOff>247650</xdr:rowOff>
              </from>
              <to>
                <xdr:col>10</xdr:col>
                <xdr:colOff>1123950</xdr:colOff>
                <xdr:row>2</xdr:row>
                <xdr:rowOff>66675</xdr:rowOff>
              </to>
            </anchor>
          </controlPr>
        </control>
      </mc:Choice>
      <mc:Fallback>
        <control shapeId="7176" r:id="rId4" name="CommandButton1"/>
      </mc:Fallback>
    </mc:AlternateContent>
    <mc:AlternateContent xmlns:mc="http://schemas.openxmlformats.org/markup-compatibility/2006">
      <mc:Choice Requires="x14">
        <control shapeId="7177" r:id="rId6" name="ck1">
          <controlPr defaultSize="0" autoLine="0" r:id="rId7">
            <anchor moveWithCells="1">
              <from>
                <xdr:col>8</xdr:col>
                <xdr:colOff>28575</xdr:colOff>
                <xdr:row>0</xdr:row>
                <xdr:rowOff>152400</xdr:rowOff>
              </from>
              <to>
                <xdr:col>9</xdr:col>
                <xdr:colOff>171450</xdr:colOff>
                <xdr:row>1</xdr:row>
                <xdr:rowOff>28575</xdr:rowOff>
              </to>
            </anchor>
          </controlPr>
        </control>
      </mc:Choice>
      <mc:Fallback>
        <control shapeId="7177" r:id="rId6" name="ck1"/>
      </mc:Fallback>
    </mc:AlternateContent>
    <mc:AlternateContent xmlns:mc="http://schemas.openxmlformats.org/markup-compatibility/2006">
      <mc:Choice Requires="x14">
        <control shapeId="7178" r:id="rId8" name="ck2">
          <controlPr defaultSize="0" autoLine="0" r:id="rId9">
            <anchor moveWithCells="1">
              <from>
                <xdr:col>8</xdr:col>
                <xdr:colOff>47625</xdr:colOff>
                <xdr:row>1</xdr:row>
                <xdr:rowOff>66675</xdr:rowOff>
              </from>
              <to>
                <xdr:col>9</xdr:col>
                <xdr:colOff>238125</xdr:colOff>
                <xdr:row>2</xdr:row>
                <xdr:rowOff>95250</xdr:rowOff>
              </to>
            </anchor>
          </controlPr>
        </control>
      </mc:Choice>
      <mc:Fallback>
        <control shapeId="7178" r:id="rId8" name="ck2"/>
      </mc:Fallback>
    </mc:AlternateContent>
    <mc:AlternateContent xmlns:mc="http://schemas.openxmlformats.org/markup-compatibility/2006">
      <mc:Choice Requires="x14">
        <control shapeId="7179" r:id="rId10" name="ck3">
          <controlPr defaultSize="0" autoLine="0" r:id="rId11">
            <anchor moveWithCells="1">
              <from>
                <xdr:col>8</xdr:col>
                <xdr:colOff>38100</xdr:colOff>
                <xdr:row>2</xdr:row>
                <xdr:rowOff>114300</xdr:rowOff>
              </from>
              <to>
                <xdr:col>9</xdr:col>
                <xdr:colOff>142875</xdr:colOff>
                <xdr:row>2</xdr:row>
                <xdr:rowOff>371475</xdr:rowOff>
              </to>
            </anchor>
          </controlPr>
        </control>
      </mc:Choice>
      <mc:Fallback>
        <control shapeId="7179" r:id="rId10" name="ck3"/>
      </mc:Fallback>
    </mc:AlternateContent>
    <mc:AlternateContent xmlns:mc="http://schemas.openxmlformats.org/markup-compatibility/2006">
      <mc:Choice Requires="x14">
        <control shapeId="7180" r:id="rId12" name="ck4">
          <controlPr defaultSize="0" autoLine="0" r:id="rId13">
            <anchor moveWithCells="1">
              <from>
                <xdr:col>8</xdr:col>
                <xdr:colOff>38100</xdr:colOff>
                <xdr:row>2</xdr:row>
                <xdr:rowOff>371475</xdr:rowOff>
              </from>
              <to>
                <xdr:col>9</xdr:col>
                <xdr:colOff>247650</xdr:colOff>
                <xdr:row>3</xdr:row>
                <xdr:rowOff>238125</xdr:rowOff>
              </to>
            </anchor>
          </controlPr>
        </control>
      </mc:Choice>
      <mc:Fallback>
        <control shapeId="7180" r:id="rId12" name="ck4"/>
      </mc:Fallback>
    </mc:AlternateContent>
    <mc:AlternateContent xmlns:mc="http://schemas.openxmlformats.org/markup-compatibility/2006">
      <mc:Choice Requires="x14">
        <control shapeId="7183" r:id="rId14" name="ck5">
          <controlPr defaultSize="0" autoLine="0" r:id="rId15">
            <anchor moveWithCells="1">
              <from>
                <xdr:col>8</xdr:col>
                <xdr:colOff>38100</xdr:colOff>
                <xdr:row>3</xdr:row>
                <xdr:rowOff>219075</xdr:rowOff>
              </from>
              <to>
                <xdr:col>9</xdr:col>
                <xdr:colOff>247650</xdr:colOff>
                <xdr:row>3</xdr:row>
                <xdr:rowOff>476250</xdr:rowOff>
              </to>
            </anchor>
          </controlPr>
        </control>
      </mc:Choice>
      <mc:Fallback>
        <control shapeId="7183" r:id="rId14" name="ck5"/>
      </mc:Fallback>
    </mc:AlternateContent>
    <mc:AlternateContent xmlns:mc="http://schemas.openxmlformats.org/markup-compatibility/2006">
      <mc:Choice Requires="x14">
        <control shapeId="7171" r:id="rId16" name="Group Box 3">
          <controlPr defaultSize="0" autoFill="0" autoPict="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min="1" max="1" width="5.7109375" style="330" customWidth="1"/>
    <col min="2" max="2" width="6.7109375" style="330" customWidth="1"/>
    <col min="3" max="5" width="11.42578125" style="330"/>
    <col min="6" max="6" width="11.5703125" style="330" bestFit="1" customWidth="1"/>
    <col min="7" max="9" width="11.42578125" style="330"/>
    <col min="10" max="10" width="4.7109375" style="330" customWidth="1"/>
    <col min="11" max="11" width="11.85546875" style="330" bestFit="1" customWidth="1"/>
    <col min="12" max="16384" width="11.42578125" style="330"/>
  </cols>
  <sheetData>
    <row r="2" spans="1:10" ht="13.5" x14ac:dyDescent="0.25">
      <c r="A2" s="329"/>
      <c r="E2" s="770" t="s">
        <v>581</v>
      </c>
      <c r="F2" s="770"/>
      <c r="G2" s="770"/>
    </row>
    <row r="3" spans="1:10" ht="13.5" x14ac:dyDescent="0.25">
      <c r="A3" s="329"/>
      <c r="B3" s="331"/>
      <c r="E3" s="770"/>
      <c r="F3" s="770"/>
      <c r="G3" s="770"/>
    </row>
    <row r="4" spans="1:10" ht="13.5" x14ac:dyDescent="0.25">
      <c r="A4" s="332"/>
      <c r="B4" s="333" t="s">
        <v>582</v>
      </c>
      <c r="C4" s="332"/>
      <c r="D4" s="332"/>
      <c r="E4" s="332"/>
      <c r="F4" s="332"/>
      <c r="G4" s="332"/>
      <c r="H4" s="332"/>
      <c r="I4" s="332"/>
      <c r="J4" s="332"/>
    </row>
    <row r="6" spans="1:10" ht="15.75" x14ac:dyDescent="0.25">
      <c r="A6" s="799" t="s">
        <v>583</v>
      </c>
      <c r="B6" s="799"/>
      <c r="C6" s="799"/>
      <c r="D6" s="799"/>
      <c r="E6" s="799"/>
      <c r="F6" s="799"/>
      <c r="G6" s="799"/>
      <c r="H6" s="799"/>
      <c r="I6" s="799"/>
    </row>
    <row r="7" spans="1:10" ht="14.25" x14ac:dyDescent="0.2">
      <c r="A7" s="334"/>
    </row>
    <row r="8" spans="1:10" ht="15.75" x14ac:dyDescent="0.25">
      <c r="A8" s="799" t="s">
        <v>584</v>
      </c>
      <c r="B8" s="799"/>
      <c r="C8" s="799"/>
      <c r="D8" s="799"/>
      <c r="E8" s="799"/>
      <c r="F8" s="799"/>
      <c r="G8" s="799"/>
      <c r="H8" s="799"/>
      <c r="I8" s="799"/>
    </row>
    <row r="9" spans="1:10" ht="14.25" x14ac:dyDescent="0.2">
      <c r="B9" s="335"/>
    </row>
    <row r="10" spans="1:10" ht="14.25" x14ac:dyDescent="0.2">
      <c r="A10" s="335" t="s">
        <v>585</v>
      </c>
      <c r="B10" s="335"/>
    </row>
    <row r="11" spans="1:10" ht="14.25" x14ac:dyDescent="0.2">
      <c r="A11" s="335"/>
      <c r="B11" s="335"/>
    </row>
    <row r="12" spans="1:10" x14ac:dyDescent="0.2">
      <c r="A12" s="769" t="s">
        <v>586</v>
      </c>
      <c r="B12" s="769"/>
      <c r="C12" s="769"/>
      <c r="D12" s="769"/>
      <c r="E12" s="769"/>
      <c r="F12" s="769"/>
      <c r="G12" s="769"/>
      <c r="H12" s="769"/>
      <c r="I12" s="769"/>
    </row>
    <row r="13" spans="1:10" x14ac:dyDescent="0.2">
      <c r="A13" s="769"/>
      <c r="B13" s="769"/>
      <c r="C13" s="769"/>
      <c r="D13" s="769"/>
      <c r="E13" s="769"/>
      <c r="F13" s="769"/>
      <c r="G13" s="769"/>
      <c r="H13" s="769"/>
      <c r="I13" s="769"/>
    </row>
    <row r="14" spans="1:10" ht="14.25" x14ac:dyDescent="0.2">
      <c r="A14" s="335"/>
      <c r="B14" s="335"/>
    </row>
    <row r="15" spans="1:10" ht="15" x14ac:dyDescent="0.25">
      <c r="A15" s="336" t="s">
        <v>587</v>
      </c>
      <c r="B15" s="336"/>
    </row>
    <row r="16" spans="1:10" ht="14.25" x14ac:dyDescent="0.2">
      <c r="A16" s="335"/>
      <c r="B16" s="335"/>
    </row>
    <row r="17" spans="1:9" x14ac:dyDescent="0.2">
      <c r="A17" s="769" t="s">
        <v>588</v>
      </c>
      <c r="B17" s="769"/>
      <c r="C17" s="769"/>
      <c r="D17" s="769"/>
      <c r="E17" s="769"/>
      <c r="F17" s="769"/>
      <c r="G17" s="769"/>
      <c r="H17" s="769"/>
      <c r="I17" s="769"/>
    </row>
    <row r="18" spans="1:9" x14ac:dyDescent="0.2">
      <c r="A18" s="769"/>
      <c r="B18" s="769"/>
      <c r="C18" s="769"/>
      <c r="D18" s="769"/>
      <c r="E18" s="769"/>
      <c r="F18" s="769"/>
      <c r="G18" s="769"/>
      <c r="H18" s="769"/>
      <c r="I18" s="769"/>
    </row>
    <row r="19" spans="1:9" x14ac:dyDescent="0.2">
      <c r="A19" s="769"/>
      <c r="B19" s="769"/>
      <c r="C19" s="769"/>
      <c r="D19" s="769"/>
      <c r="E19" s="769"/>
      <c r="F19" s="769"/>
      <c r="G19" s="769"/>
      <c r="H19" s="769"/>
      <c r="I19" s="769"/>
    </row>
    <row r="20" spans="1:9" ht="9.75" customHeight="1" x14ac:dyDescent="0.2">
      <c r="A20" s="335"/>
      <c r="B20" s="335"/>
    </row>
    <row r="21" spans="1:9" x14ac:dyDescent="0.2">
      <c r="A21" s="769" t="s">
        <v>589</v>
      </c>
      <c r="B21" s="769"/>
      <c r="C21" s="769"/>
      <c r="D21" s="769"/>
      <c r="E21" s="769"/>
      <c r="F21" s="769"/>
      <c r="G21" s="769"/>
      <c r="H21" s="769"/>
      <c r="I21" s="769"/>
    </row>
    <row r="22" spans="1:9" x14ac:dyDescent="0.2">
      <c r="A22" s="769"/>
      <c r="B22" s="769"/>
      <c r="C22" s="769"/>
      <c r="D22" s="769"/>
      <c r="E22" s="769"/>
      <c r="F22" s="769"/>
      <c r="G22" s="769"/>
      <c r="H22" s="769"/>
      <c r="I22" s="769"/>
    </row>
    <row r="23" spans="1:9" x14ac:dyDescent="0.2">
      <c r="A23" s="769"/>
      <c r="B23" s="769"/>
      <c r="C23" s="769"/>
      <c r="D23" s="769"/>
      <c r="E23" s="769"/>
      <c r="F23" s="769"/>
      <c r="G23" s="769"/>
      <c r="H23" s="769"/>
      <c r="I23" s="769"/>
    </row>
    <row r="24" spans="1:9" x14ac:dyDescent="0.2">
      <c r="A24" s="769"/>
      <c r="B24" s="769"/>
      <c r="C24" s="769"/>
      <c r="D24" s="769"/>
      <c r="E24" s="769"/>
      <c r="F24" s="769"/>
      <c r="G24" s="769"/>
      <c r="H24" s="769"/>
      <c r="I24" s="769"/>
    </row>
    <row r="25" spans="1:9" ht="14.25" x14ac:dyDescent="0.2">
      <c r="A25" s="335"/>
      <c r="B25" s="335"/>
    </row>
    <row r="26" spans="1:9" x14ac:dyDescent="0.2">
      <c r="A26" s="769" t="s">
        <v>590</v>
      </c>
      <c r="B26" s="769"/>
      <c r="C26" s="769"/>
      <c r="D26" s="769"/>
      <c r="E26" s="769"/>
      <c r="F26" s="769"/>
      <c r="G26" s="769"/>
      <c r="H26" s="769"/>
      <c r="I26" s="769"/>
    </row>
    <row r="27" spans="1:9" x14ac:dyDescent="0.2">
      <c r="A27" s="769"/>
      <c r="B27" s="769"/>
      <c r="C27" s="769"/>
      <c r="D27" s="769"/>
      <c r="E27" s="769"/>
      <c r="F27" s="769"/>
      <c r="G27" s="769"/>
      <c r="H27" s="769"/>
      <c r="I27" s="769"/>
    </row>
    <row r="28" spans="1:9" x14ac:dyDescent="0.2">
      <c r="A28" s="769"/>
      <c r="B28" s="769"/>
      <c r="C28" s="769"/>
      <c r="D28" s="769"/>
      <c r="E28" s="769"/>
      <c r="F28" s="769"/>
      <c r="G28" s="769"/>
      <c r="H28" s="769"/>
      <c r="I28" s="769"/>
    </row>
    <row r="29" spans="1:9" ht="14.25" x14ac:dyDescent="0.2">
      <c r="A29" s="335"/>
      <c r="B29" s="335"/>
    </row>
    <row r="30" spans="1:9" x14ac:dyDescent="0.2">
      <c r="A30" s="769" t="s">
        <v>591</v>
      </c>
      <c r="B30" s="769"/>
      <c r="C30" s="769"/>
      <c r="D30" s="769"/>
      <c r="E30" s="769"/>
      <c r="F30" s="769"/>
      <c r="G30" s="769"/>
      <c r="H30" s="769"/>
      <c r="I30" s="769"/>
    </row>
    <row r="31" spans="1:9" x14ac:dyDescent="0.2">
      <c r="A31" s="769"/>
      <c r="B31" s="769"/>
      <c r="C31" s="769"/>
      <c r="D31" s="769"/>
      <c r="E31" s="769"/>
      <c r="F31" s="769"/>
      <c r="G31" s="769"/>
      <c r="H31" s="769"/>
      <c r="I31" s="769"/>
    </row>
    <row r="32" spans="1:9" x14ac:dyDescent="0.2">
      <c r="A32" s="769"/>
      <c r="B32" s="769"/>
      <c r="C32" s="769"/>
      <c r="D32" s="769"/>
      <c r="E32" s="769"/>
      <c r="F32" s="769"/>
      <c r="G32" s="769"/>
      <c r="H32" s="769"/>
      <c r="I32" s="769"/>
    </row>
    <row r="33" spans="1:10" x14ac:dyDescent="0.2">
      <c r="A33" s="769"/>
      <c r="B33" s="769"/>
      <c r="C33" s="769"/>
      <c r="D33" s="769"/>
      <c r="E33" s="769"/>
      <c r="F33" s="769"/>
      <c r="G33" s="769"/>
      <c r="H33" s="769"/>
      <c r="I33" s="769"/>
    </row>
    <row r="34" spans="1:10" ht="14.25" x14ac:dyDescent="0.2">
      <c r="A34" s="335"/>
      <c r="B34" s="335"/>
    </row>
    <row r="35" spans="1:10" ht="14.25" x14ac:dyDescent="0.2">
      <c r="A35" s="335" t="s">
        <v>592</v>
      </c>
      <c r="B35" s="335"/>
    </row>
    <row r="36" spans="1:10" ht="14.25" x14ac:dyDescent="0.2">
      <c r="A36" s="335"/>
      <c r="B36" s="335"/>
    </row>
    <row r="37" spans="1:10" ht="15" x14ac:dyDescent="0.25">
      <c r="A37" s="336" t="s">
        <v>593</v>
      </c>
      <c r="B37" s="336"/>
    </row>
    <row r="38" spans="1:10" ht="14.25" x14ac:dyDescent="0.2">
      <c r="A38" s="335"/>
      <c r="B38" s="335"/>
    </row>
    <row r="39" spans="1:10" x14ac:dyDescent="0.2">
      <c r="A39" s="769" t="s">
        <v>594</v>
      </c>
      <c r="B39" s="769"/>
      <c r="C39" s="769"/>
      <c r="D39" s="769"/>
      <c r="E39" s="769"/>
      <c r="F39" s="769"/>
      <c r="G39" s="769"/>
      <c r="H39" s="769"/>
      <c r="I39" s="769"/>
    </row>
    <row r="40" spans="1:10" x14ac:dyDescent="0.2">
      <c r="A40" s="769"/>
      <c r="B40" s="769"/>
      <c r="C40" s="769"/>
      <c r="D40" s="769"/>
      <c r="E40" s="769"/>
      <c r="F40" s="769"/>
      <c r="G40" s="769"/>
      <c r="H40" s="769"/>
      <c r="I40" s="769"/>
    </row>
    <row r="41" spans="1:10" ht="14.25" x14ac:dyDescent="0.2">
      <c r="A41" s="335"/>
      <c r="B41" s="335"/>
    </row>
    <row r="42" spans="1:10" x14ac:dyDescent="0.2">
      <c r="A42" s="769" t="s">
        <v>595</v>
      </c>
      <c r="B42" s="769"/>
      <c r="C42" s="769"/>
      <c r="D42" s="769"/>
      <c r="E42" s="769"/>
      <c r="F42" s="769"/>
      <c r="G42" s="769"/>
      <c r="H42" s="769"/>
      <c r="I42" s="769"/>
    </row>
    <row r="43" spans="1:10" x14ac:dyDescent="0.2">
      <c r="A43" s="769"/>
      <c r="B43" s="769"/>
      <c r="C43" s="769"/>
      <c r="D43" s="769"/>
      <c r="E43" s="769"/>
      <c r="F43" s="769"/>
      <c r="G43" s="769"/>
      <c r="H43" s="769"/>
      <c r="I43" s="769"/>
    </row>
    <row r="44" spans="1:10" x14ac:dyDescent="0.2">
      <c r="A44" s="769"/>
      <c r="B44" s="769"/>
      <c r="C44" s="769"/>
      <c r="D44" s="769"/>
      <c r="E44" s="769"/>
      <c r="F44" s="769"/>
      <c r="G44" s="769"/>
      <c r="H44" s="769"/>
      <c r="I44" s="769"/>
    </row>
    <row r="45" spans="1:10" x14ac:dyDescent="0.2">
      <c r="A45" s="769"/>
      <c r="B45" s="769"/>
      <c r="C45" s="769"/>
      <c r="D45" s="769"/>
      <c r="E45" s="769"/>
      <c r="F45" s="769"/>
      <c r="G45" s="769"/>
      <c r="H45" s="769"/>
      <c r="I45" s="769"/>
    </row>
    <row r="47" spans="1:10" x14ac:dyDescent="0.2">
      <c r="B47" s="330" t="s">
        <v>596</v>
      </c>
    </row>
    <row r="48" spans="1:10" x14ac:dyDescent="0.2">
      <c r="B48" s="771" t="s">
        <v>597</v>
      </c>
      <c r="C48" s="771"/>
      <c r="D48" s="771"/>
      <c r="E48" s="771"/>
      <c r="F48" s="771"/>
      <c r="G48" s="771"/>
      <c r="H48" s="771"/>
      <c r="I48" s="771"/>
      <c r="J48" s="337"/>
    </row>
    <row r="49" spans="1:10" x14ac:dyDescent="0.2">
      <c r="B49" s="771" t="s">
        <v>598</v>
      </c>
      <c r="C49" s="771"/>
      <c r="D49" s="771"/>
      <c r="E49" s="771"/>
      <c r="F49" s="771"/>
      <c r="G49" s="771"/>
      <c r="H49" s="771"/>
      <c r="I49" s="771"/>
      <c r="J49" s="337"/>
    </row>
    <row r="50" spans="1:10" x14ac:dyDescent="0.2">
      <c r="A50" s="784" t="s">
        <v>324</v>
      </c>
      <c r="B50" s="785"/>
      <c r="C50" s="790" t="s">
        <v>599</v>
      </c>
      <c r="D50" s="790"/>
      <c r="E50" s="790"/>
      <c r="F50" s="790"/>
      <c r="G50" s="790"/>
      <c r="H50" s="790"/>
      <c r="I50" s="775"/>
      <c r="J50" s="337"/>
    </row>
    <row r="51" spans="1:10" x14ac:dyDescent="0.2">
      <c r="A51" s="786"/>
      <c r="B51" s="787"/>
      <c r="C51" s="338">
        <v>5</v>
      </c>
      <c r="D51" s="339">
        <v>4</v>
      </c>
      <c r="E51" s="340">
        <v>3</v>
      </c>
      <c r="F51" s="339">
        <v>2</v>
      </c>
      <c r="G51" s="340">
        <v>1</v>
      </c>
      <c r="H51" s="339">
        <v>0</v>
      </c>
      <c r="I51" s="340" t="s">
        <v>424</v>
      </c>
      <c r="J51" s="337"/>
    </row>
    <row r="52" spans="1:10" x14ac:dyDescent="0.2">
      <c r="A52" s="788"/>
      <c r="B52" s="789"/>
      <c r="C52" s="341" t="s">
        <v>310</v>
      </c>
      <c r="D52" s="342" t="s">
        <v>311</v>
      </c>
      <c r="E52" s="343" t="s">
        <v>312</v>
      </c>
      <c r="F52" s="342" t="s">
        <v>313</v>
      </c>
      <c r="G52" s="343" t="s">
        <v>314</v>
      </c>
      <c r="H52" s="342" t="s">
        <v>425</v>
      </c>
      <c r="I52" s="343"/>
      <c r="J52" s="337"/>
    </row>
    <row r="53" spans="1:10" x14ac:dyDescent="0.2">
      <c r="A53" s="774">
        <v>101</v>
      </c>
      <c r="B53" s="775"/>
      <c r="C53" s="344">
        <v>0</v>
      </c>
      <c r="D53" s="345">
        <v>0</v>
      </c>
      <c r="E53" s="344">
        <v>0</v>
      </c>
      <c r="F53" s="345">
        <v>10</v>
      </c>
      <c r="G53" s="344">
        <v>40</v>
      </c>
      <c r="H53" s="345">
        <v>50</v>
      </c>
      <c r="I53" s="344">
        <f>SUM(C53:H53)</f>
        <v>100</v>
      </c>
      <c r="J53" s="337"/>
    </row>
    <row r="54" spans="1:10" x14ac:dyDescent="0.2">
      <c r="A54" s="779">
        <v>201</v>
      </c>
      <c r="B54" s="780"/>
      <c r="C54" s="346">
        <v>0</v>
      </c>
      <c r="D54" s="337">
        <v>20</v>
      </c>
      <c r="E54" s="346">
        <v>20</v>
      </c>
      <c r="F54" s="337">
        <v>20</v>
      </c>
      <c r="G54" s="346">
        <v>20</v>
      </c>
      <c r="H54" s="337">
        <v>20</v>
      </c>
      <c r="I54" s="346">
        <f>SUM(C54:H54)</f>
        <v>100</v>
      </c>
      <c r="J54" s="337"/>
    </row>
    <row r="55" spans="1:10" x14ac:dyDescent="0.2">
      <c r="A55" s="779">
        <v>301</v>
      </c>
      <c r="B55" s="780"/>
      <c r="C55" s="346">
        <v>10</v>
      </c>
      <c r="D55" s="337">
        <v>20</v>
      </c>
      <c r="E55" s="346">
        <v>50</v>
      </c>
      <c r="F55" s="337">
        <v>20</v>
      </c>
      <c r="G55" s="346">
        <v>0</v>
      </c>
      <c r="H55" s="337">
        <v>0</v>
      </c>
      <c r="I55" s="346">
        <f>SUM(C55:H55)</f>
        <v>100</v>
      </c>
      <c r="J55" s="337"/>
    </row>
    <row r="56" spans="1:10" x14ac:dyDescent="0.2">
      <c r="A56" s="779">
        <v>401</v>
      </c>
      <c r="B56" s="780"/>
      <c r="C56" s="346">
        <v>2</v>
      </c>
      <c r="D56" s="337">
        <v>10</v>
      </c>
      <c r="E56" s="346">
        <v>28</v>
      </c>
      <c r="F56" s="337">
        <v>30</v>
      </c>
      <c r="G56" s="346">
        <v>20</v>
      </c>
      <c r="H56" s="337">
        <v>10</v>
      </c>
      <c r="I56" s="346">
        <f>SUM(C56:H56)</f>
        <v>100</v>
      </c>
      <c r="J56" s="337"/>
    </row>
    <row r="57" spans="1:10" x14ac:dyDescent="0.2">
      <c r="A57" s="781">
        <v>501</v>
      </c>
      <c r="B57" s="782"/>
      <c r="C57" s="343">
        <v>0</v>
      </c>
      <c r="D57" s="342">
        <v>0</v>
      </c>
      <c r="E57" s="343">
        <v>40</v>
      </c>
      <c r="F57" s="342">
        <v>30</v>
      </c>
      <c r="G57" s="343">
        <v>20</v>
      </c>
      <c r="H57" s="342">
        <v>10</v>
      </c>
      <c r="I57" s="343">
        <f>SUM(C57:H57)</f>
        <v>100</v>
      </c>
      <c r="J57" s="337"/>
    </row>
    <row r="58" spans="1:10" x14ac:dyDescent="0.2">
      <c r="A58" s="337"/>
      <c r="B58" s="337"/>
      <c r="C58" s="337"/>
      <c r="D58" s="337"/>
      <c r="E58" s="337"/>
      <c r="F58" s="337"/>
      <c r="G58" s="337"/>
      <c r="H58" s="337"/>
      <c r="I58" s="337"/>
      <c r="J58" s="337"/>
    </row>
    <row r="59" spans="1:10" x14ac:dyDescent="0.2">
      <c r="A59" s="769" t="s">
        <v>600</v>
      </c>
      <c r="B59" s="769"/>
      <c r="C59" s="769"/>
      <c r="D59" s="769"/>
      <c r="E59" s="769"/>
      <c r="F59" s="769"/>
      <c r="G59" s="769"/>
      <c r="H59" s="769"/>
      <c r="I59" s="769"/>
      <c r="J59" s="337"/>
    </row>
    <row r="60" spans="1:10" x14ac:dyDescent="0.2">
      <c r="A60" s="769"/>
      <c r="B60" s="769"/>
      <c r="C60" s="769"/>
      <c r="D60" s="769"/>
      <c r="E60" s="769"/>
      <c r="F60" s="769"/>
      <c r="G60" s="769"/>
      <c r="H60" s="769"/>
      <c r="I60" s="769"/>
      <c r="J60" s="337"/>
    </row>
    <row r="62" spans="1:10" x14ac:dyDescent="0.2">
      <c r="A62" s="347"/>
      <c r="B62" s="347"/>
      <c r="C62" s="347"/>
      <c r="D62" s="347"/>
      <c r="E62" s="347"/>
      <c r="F62" s="347"/>
      <c r="G62" s="347"/>
      <c r="H62" s="347"/>
      <c r="I62" s="347"/>
      <c r="J62" s="347"/>
    </row>
    <row r="63" spans="1:10" ht="13.5" x14ac:dyDescent="0.25">
      <c r="A63" s="348" t="s">
        <v>601</v>
      </c>
      <c r="I63" s="330">
        <v>192</v>
      </c>
    </row>
    <row r="64" spans="1:10" ht="13.5" x14ac:dyDescent="0.25">
      <c r="A64" s="348" t="s">
        <v>602</v>
      </c>
    </row>
    <row r="67" spans="1:10" ht="13.5" x14ac:dyDescent="0.25">
      <c r="A67" s="329"/>
      <c r="E67" s="770" t="s">
        <v>581</v>
      </c>
      <c r="F67" s="770"/>
      <c r="G67" s="770"/>
    </row>
    <row r="68" spans="1:10" ht="13.5" x14ac:dyDescent="0.25">
      <c r="A68" s="329"/>
      <c r="B68" s="331"/>
      <c r="E68" s="770"/>
      <c r="F68" s="770"/>
      <c r="G68" s="770"/>
    </row>
    <row r="69" spans="1:10" ht="13.5" x14ac:dyDescent="0.25">
      <c r="A69" s="332"/>
      <c r="B69" s="333" t="s">
        <v>582</v>
      </c>
      <c r="C69" s="332"/>
      <c r="D69" s="332"/>
      <c r="E69" s="332"/>
      <c r="F69" s="332"/>
      <c r="G69" s="332"/>
      <c r="H69" s="332"/>
      <c r="I69" s="332"/>
      <c r="J69" s="332"/>
    </row>
    <row r="71" spans="1:10" ht="14.25" x14ac:dyDescent="0.2">
      <c r="A71" s="335">
        <v>2.1</v>
      </c>
      <c r="B71" s="769" t="s">
        <v>603</v>
      </c>
      <c r="C71" s="769"/>
      <c r="D71" s="769"/>
      <c r="E71" s="769"/>
      <c r="F71" s="769"/>
      <c r="G71" s="769"/>
      <c r="H71" s="769"/>
      <c r="I71" s="769"/>
    </row>
    <row r="72" spans="1:10" ht="14.25" x14ac:dyDescent="0.2">
      <c r="A72" s="335"/>
      <c r="B72" s="769"/>
      <c r="C72" s="769"/>
      <c r="D72" s="769"/>
      <c r="E72" s="769"/>
      <c r="F72" s="769"/>
      <c r="G72" s="769"/>
      <c r="H72" s="769"/>
      <c r="I72" s="769"/>
    </row>
    <row r="73" spans="1:10" ht="14.25" x14ac:dyDescent="0.2">
      <c r="A73" s="335"/>
      <c r="B73" s="769"/>
      <c r="C73" s="769"/>
      <c r="D73" s="769"/>
      <c r="E73" s="769"/>
      <c r="F73" s="769"/>
      <c r="G73" s="769"/>
      <c r="H73" s="769"/>
      <c r="I73" s="769"/>
    </row>
    <row r="74" spans="1:10" ht="14.25" x14ac:dyDescent="0.2">
      <c r="A74" s="335"/>
      <c r="B74" s="769"/>
      <c r="C74" s="769"/>
      <c r="D74" s="769"/>
      <c r="E74" s="769"/>
      <c r="F74" s="769"/>
      <c r="G74" s="769"/>
      <c r="H74" s="769"/>
      <c r="I74" s="769"/>
    </row>
    <row r="75" spans="1:10" ht="14.25" x14ac:dyDescent="0.2">
      <c r="A75" s="335"/>
      <c r="B75" s="769"/>
      <c r="C75" s="769"/>
      <c r="D75" s="769"/>
      <c r="E75" s="769"/>
      <c r="F75" s="769"/>
      <c r="G75" s="769"/>
      <c r="H75" s="769"/>
      <c r="I75" s="769"/>
    </row>
    <row r="76" spans="1:10" ht="14.25" x14ac:dyDescent="0.2">
      <c r="A76" s="335"/>
      <c r="B76" s="349"/>
    </row>
    <row r="77" spans="1:10" x14ac:dyDescent="0.2">
      <c r="B77" s="769" t="s">
        <v>604</v>
      </c>
      <c r="C77" s="769"/>
      <c r="D77" s="769"/>
      <c r="E77" s="769"/>
      <c r="F77" s="769"/>
      <c r="G77" s="769"/>
      <c r="H77" s="769"/>
      <c r="I77" s="769"/>
    </row>
    <row r="78" spans="1:10" x14ac:dyDescent="0.2">
      <c r="B78" s="769"/>
      <c r="C78" s="769"/>
      <c r="D78" s="769"/>
      <c r="E78" s="769"/>
      <c r="F78" s="769"/>
      <c r="G78" s="769"/>
      <c r="H78" s="769"/>
      <c r="I78" s="769"/>
    </row>
    <row r="79" spans="1:10" x14ac:dyDescent="0.2">
      <c r="B79" s="769"/>
      <c r="C79" s="769"/>
      <c r="D79" s="769"/>
      <c r="E79" s="769"/>
      <c r="F79" s="769"/>
      <c r="G79" s="769"/>
      <c r="H79" s="769"/>
      <c r="I79" s="769"/>
    </row>
    <row r="80" spans="1:10" ht="14.25" x14ac:dyDescent="0.2">
      <c r="B80" s="335"/>
    </row>
    <row r="81" spans="1:17" x14ac:dyDescent="0.2">
      <c r="B81" s="769" t="s">
        <v>605</v>
      </c>
      <c r="C81" s="769"/>
      <c r="D81" s="769"/>
      <c r="E81" s="769"/>
      <c r="F81" s="769"/>
      <c r="G81" s="769"/>
      <c r="H81" s="769"/>
      <c r="I81" s="769"/>
    </row>
    <row r="82" spans="1:17" x14ac:dyDescent="0.2">
      <c r="B82" s="769"/>
      <c r="C82" s="769"/>
      <c r="D82" s="769"/>
      <c r="E82" s="769"/>
      <c r="F82" s="769"/>
      <c r="G82" s="769"/>
      <c r="H82" s="769"/>
      <c r="I82" s="769"/>
    </row>
    <row r="83" spans="1:17" ht="14.25" x14ac:dyDescent="0.2">
      <c r="B83" s="335"/>
    </row>
    <row r="84" spans="1:17" ht="14.25" x14ac:dyDescent="0.2">
      <c r="B84" s="335" t="s">
        <v>606</v>
      </c>
    </row>
    <row r="86" spans="1:17" x14ac:dyDescent="0.2">
      <c r="B86" s="330" t="s">
        <v>607</v>
      </c>
    </row>
    <row r="87" spans="1:17" x14ac:dyDescent="0.2">
      <c r="B87" s="771" t="s">
        <v>608</v>
      </c>
      <c r="C87" s="771"/>
      <c r="D87" s="771"/>
      <c r="E87" s="771"/>
      <c r="F87" s="771"/>
      <c r="G87" s="771"/>
      <c r="H87" s="771"/>
    </row>
    <row r="88" spans="1:17" x14ac:dyDescent="0.2">
      <c r="B88" s="793" t="s">
        <v>609</v>
      </c>
      <c r="C88" s="793"/>
      <c r="D88" s="793"/>
      <c r="E88" s="793"/>
      <c r="F88" s="793"/>
      <c r="G88" s="793"/>
      <c r="H88" s="793"/>
    </row>
    <row r="89" spans="1:17" ht="15" customHeight="1" x14ac:dyDescent="0.2">
      <c r="A89" s="784" t="s">
        <v>324</v>
      </c>
      <c r="B89" s="785"/>
      <c r="C89" s="794" t="s">
        <v>599</v>
      </c>
      <c r="D89" s="797"/>
      <c r="E89" s="797"/>
      <c r="F89" s="797"/>
      <c r="G89" s="797"/>
      <c r="H89" s="798"/>
    </row>
    <row r="90" spans="1:17" x14ac:dyDescent="0.2">
      <c r="A90" s="786"/>
      <c r="B90" s="787"/>
      <c r="C90" s="340">
        <v>5</v>
      </c>
      <c r="D90" s="339">
        <v>4</v>
      </c>
      <c r="E90" s="340">
        <v>3</v>
      </c>
      <c r="F90" s="339">
        <v>2</v>
      </c>
      <c r="G90" s="340">
        <v>1</v>
      </c>
      <c r="H90" s="338">
        <v>0</v>
      </c>
      <c r="L90" s="340">
        <v>5</v>
      </c>
      <c r="M90" s="339">
        <v>4</v>
      </c>
      <c r="N90" s="340">
        <v>3</v>
      </c>
      <c r="O90" s="339">
        <v>2</v>
      </c>
      <c r="P90" s="340">
        <v>1</v>
      </c>
      <c r="Q90" s="338">
        <v>0</v>
      </c>
    </row>
    <row r="91" spans="1:17" x14ac:dyDescent="0.2">
      <c r="A91" s="788"/>
      <c r="B91" s="789"/>
      <c r="C91" s="343" t="s">
        <v>310</v>
      </c>
      <c r="D91" s="342" t="s">
        <v>311</v>
      </c>
      <c r="E91" s="343" t="s">
        <v>312</v>
      </c>
      <c r="F91" s="342" t="s">
        <v>313</v>
      </c>
      <c r="G91" s="343" t="s">
        <v>314</v>
      </c>
      <c r="H91" s="341" t="s">
        <v>425</v>
      </c>
      <c r="L91" s="343" t="s">
        <v>310</v>
      </c>
      <c r="M91" s="342" t="s">
        <v>311</v>
      </c>
      <c r="N91" s="343" t="s">
        <v>312</v>
      </c>
      <c r="O91" s="342" t="s">
        <v>313</v>
      </c>
      <c r="P91" s="343" t="s">
        <v>314</v>
      </c>
      <c r="Q91" s="341" t="s">
        <v>425</v>
      </c>
    </row>
    <row r="92" spans="1:17" x14ac:dyDescent="0.2">
      <c r="A92" s="774">
        <v>101</v>
      </c>
      <c r="B92" s="775"/>
      <c r="C92" s="344">
        <f>ROUNDDOWN(+C53*100/3,0)</f>
        <v>0</v>
      </c>
      <c r="D92" s="344">
        <f>ROUNDDOWN(+D53*100/25,0)</f>
        <v>0</v>
      </c>
      <c r="E92" s="344">
        <f>ROUNDDOWN(+E53*100/25,0)</f>
        <v>0</v>
      </c>
      <c r="F92" s="344">
        <f>ROUNDDOWN(+F53*100/25,0)</f>
        <v>40</v>
      </c>
      <c r="G92" s="344">
        <f>ROUNDDOWN(+G53*100/25,0)</f>
        <v>160</v>
      </c>
      <c r="H92" s="344">
        <f>ROUNDDOWN(+H53*100/25,0)</f>
        <v>200</v>
      </c>
      <c r="L92" s="344">
        <f>+C92</f>
        <v>0</v>
      </c>
      <c r="M92" s="344">
        <f>+C92+D92</f>
        <v>0</v>
      </c>
      <c r="N92" s="344">
        <f>+C92+D92+E92</f>
        <v>0</v>
      </c>
      <c r="O92" s="344">
        <f>+C92+D92+E92+F92</f>
        <v>40</v>
      </c>
      <c r="P92" s="344">
        <f>+C92+D92+E92+F92+G92</f>
        <v>200</v>
      </c>
      <c r="Q92" s="344">
        <f>+C92+D92+E92+F92+G92+H92</f>
        <v>400</v>
      </c>
    </row>
    <row r="93" spans="1:17" x14ac:dyDescent="0.2">
      <c r="A93" s="779">
        <v>201</v>
      </c>
      <c r="B93" s="780"/>
      <c r="C93" s="346">
        <f>ROUNDDOWN(+C54*100/3,0)</f>
        <v>0</v>
      </c>
      <c r="D93" s="346">
        <f t="shared" ref="D93:H96" si="0">ROUNDDOWN(+D54*100/25,0)</f>
        <v>80</v>
      </c>
      <c r="E93" s="346">
        <f t="shared" si="0"/>
        <v>80</v>
      </c>
      <c r="F93" s="346">
        <f t="shared" si="0"/>
        <v>80</v>
      </c>
      <c r="G93" s="346">
        <f t="shared" si="0"/>
        <v>80</v>
      </c>
      <c r="H93" s="346">
        <f t="shared" si="0"/>
        <v>80</v>
      </c>
      <c r="L93" s="346">
        <f>+C93</f>
        <v>0</v>
      </c>
      <c r="M93" s="346">
        <f>+C93+D93</f>
        <v>80</v>
      </c>
      <c r="N93" s="346">
        <f>+C93+D93+E93</f>
        <v>160</v>
      </c>
      <c r="O93" s="346">
        <f>+C93+D93+E93+F93</f>
        <v>240</v>
      </c>
      <c r="P93" s="346">
        <f>+C93+D93+E93+F93+G93</f>
        <v>320</v>
      </c>
      <c r="Q93" s="346">
        <f>+C93+D93+E93+F93+G93+H93</f>
        <v>400</v>
      </c>
    </row>
    <row r="94" spans="1:17" x14ac:dyDescent="0.2">
      <c r="A94" s="779">
        <v>301</v>
      </c>
      <c r="B94" s="780"/>
      <c r="C94" s="346">
        <f>ROUNDDOWN(+C55*100/3,0)</f>
        <v>333</v>
      </c>
      <c r="D94" s="346">
        <f t="shared" si="0"/>
        <v>80</v>
      </c>
      <c r="E94" s="346">
        <f t="shared" si="0"/>
        <v>200</v>
      </c>
      <c r="F94" s="346">
        <f t="shared" si="0"/>
        <v>80</v>
      </c>
      <c r="G94" s="346">
        <f t="shared" si="0"/>
        <v>0</v>
      </c>
      <c r="H94" s="346">
        <f t="shared" si="0"/>
        <v>0</v>
      </c>
      <c r="L94" s="346">
        <f>+C94</f>
        <v>333</v>
      </c>
      <c r="M94" s="346">
        <f>+C94+D94</f>
        <v>413</v>
      </c>
      <c r="N94" s="346">
        <f>+C94+D94+E94</f>
        <v>613</v>
      </c>
      <c r="O94" s="346">
        <f>+C94+D94+E94+F94</f>
        <v>693</v>
      </c>
      <c r="P94" s="346">
        <f>+C94+D94+E94+F94+G94</f>
        <v>693</v>
      </c>
      <c r="Q94" s="346">
        <f>+C94+D94+E94+F94+G94+H94</f>
        <v>693</v>
      </c>
    </row>
    <row r="95" spans="1:17" x14ac:dyDescent="0.2">
      <c r="A95" s="779">
        <v>401</v>
      </c>
      <c r="B95" s="780"/>
      <c r="C95" s="346">
        <f>ROUNDDOWN(+C56*100/3,0)</f>
        <v>66</v>
      </c>
      <c r="D95" s="346">
        <f t="shared" si="0"/>
        <v>40</v>
      </c>
      <c r="E95" s="346">
        <f t="shared" si="0"/>
        <v>112</v>
      </c>
      <c r="F95" s="346">
        <f t="shared" si="0"/>
        <v>120</v>
      </c>
      <c r="G95" s="346">
        <f t="shared" si="0"/>
        <v>80</v>
      </c>
      <c r="H95" s="346">
        <f t="shared" si="0"/>
        <v>40</v>
      </c>
      <c r="L95" s="346">
        <f>+C95</f>
        <v>66</v>
      </c>
      <c r="M95" s="346">
        <f>+C95+D95</f>
        <v>106</v>
      </c>
      <c r="N95" s="346">
        <f>+C95+D95+E95</f>
        <v>218</v>
      </c>
      <c r="O95" s="346">
        <f>+C95+D95+E95+F95</f>
        <v>338</v>
      </c>
      <c r="P95" s="346">
        <f>+C95+D95+E95+F95+G95</f>
        <v>418</v>
      </c>
      <c r="Q95" s="346">
        <f>+C95+D95+E95+F95+G95+H95</f>
        <v>458</v>
      </c>
    </row>
    <row r="96" spans="1:17" x14ac:dyDescent="0.2">
      <c r="A96" s="781">
        <v>501</v>
      </c>
      <c r="B96" s="782"/>
      <c r="C96" s="343">
        <f>ROUNDDOWN(+C57*100/3,0)</f>
        <v>0</v>
      </c>
      <c r="D96" s="343">
        <f t="shared" si="0"/>
        <v>0</v>
      </c>
      <c r="E96" s="343">
        <f t="shared" si="0"/>
        <v>160</v>
      </c>
      <c r="F96" s="343">
        <f t="shared" si="0"/>
        <v>120</v>
      </c>
      <c r="G96" s="343">
        <f t="shared" si="0"/>
        <v>80</v>
      </c>
      <c r="H96" s="343">
        <f t="shared" si="0"/>
        <v>40</v>
      </c>
      <c r="L96" s="343">
        <f>+C96</f>
        <v>0</v>
      </c>
      <c r="M96" s="343">
        <f>+C96+D96</f>
        <v>0</v>
      </c>
      <c r="N96" s="343">
        <f>+C96+D96+E96</f>
        <v>160</v>
      </c>
      <c r="O96" s="343">
        <f>+C96+D96+E96+F96</f>
        <v>280</v>
      </c>
      <c r="P96" s="343">
        <f>+C96+D96+E96+F96+G96</f>
        <v>360</v>
      </c>
      <c r="Q96" s="343">
        <f>+C96+D96+E96+F96+G96+H96</f>
        <v>400</v>
      </c>
    </row>
    <row r="98" spans="1:17" ht="14.25" x14ac:dyDescent="0.2">
      <c r="A98" s="335">
        <v>2.2000000000000002</v>
      </c>
      <c r="B98" s="769" t="s">
        <v>610</v>
      </c>
      <c r="C98" s="769"/>
      <c r="D98" s="769"/>
      <c r="E98" s="769"/>
      <c r="F98" s="769"/>
      <c r="G98" s="769"/>
      <c r="H98" s="769"/>
      <c r="I98" s="769"/>
    </row>
    <row r="99" spans="1:17" ht="14.25" x14ac:dyDescent="0.2">
      <c r="A99" s="335"/>
      <c r="B99" s="769"/>
      <c r="C99" s="769"/>
      <c r="D99" s="769"/>
      <c r="E99" s="769"/>
      <c r="F99" s="769"/>
      <c r="G99" s="769"/>
      <c r="H99" s="769"/>
      <c r="I99" s="769"/>
    </row>
    <row r="100" spans="1:17" ht="14.25" x14ac:dyDescent="0.2">
      <c r="A100" s="335"/>
      <c r="B100" s="349"/>
    </row>
    <row r="101" spans="1:17" x14ac:dyDescent="0.2">
      <c r="B101" s="769" t="s">
        <v>611</v>
      </c>
      <c r="C101" s="769"/>
      <c r="D101" s="769"/>
      <c r="E101" s="769"/>
      <c r="F101" s="769"/>
      <c r="G101" s="769"/>
      <c r="H101" s="769"/>
      <c r="I101" s="769"/>
    </row>
    <row r="102" spans="1:17" x14ac:dyDescent="0.2">
      <c r="B102" s="769"/>
      <c r="C102" s="769"/>
      <c r="D102" s="769"/>
      <c r="E102" s="769"/>
      <c r="F102" s="769"/>
      <c r="G102" s="769"/>
      <c r="H102" s="769"/>
      <c r="I102" s="769"/>
    </row>
    <row r="103" spans="1:17" x14ac:dyDescent="0.2">
      <c r="B103" s="769"/>
      <c r="C103" s="769"/>
      <c r="D103" s="769"/>
      <c r="E103" s="769"/>
      <c r="F103" s="769"/>
      <c r="G103" s="769"/>
      <c r="H103" s="769"/>
      <c r="I103" s="769"/>
    </row>
    <row r="104" spans="1:17" ht="14.25" x14ac:dyDescent="0.2">
      <c r="B104" s="335"/>
    </row>
    <row r="105" spans="1:17" ht="15" customHeight="1" x14ac:dyDescent="0.2">
      <c r="B105" s="335" t="s">
        <v>612</v>
      </c>
    </row>
    <row r="107" spans="1:17" x14ac:dyDescent="0.2">
      <c r="B107" s="330" t="s">
        <v>613</v>
      </c>
    </row>
    <row r="108" spans="1:17" x14ac:dyDescent="0.2">
      <c r="B108" s="771" t="s">
        <v>614</v>
      </c>
      <c r="C108" s="771"/>
      <c r="D108" s="771"/>
      <c r="E108" s="771"/>
      <c r="F108" s="771"/>
      <c r="G108" s="771"/>
      <c r="H108" s="771"/>
    </row>
    <row r="109" spans="1:17" x14ac:dyDescent="0.2">
      <c r="B109" s="793" t="s">
        <v>615</v>
      </c>
      <c r="C109" s="793"/>
      <c r="D109" s="793"/>
      <c r="E109" s="793"/>
      <c r="F109" s="793"/>
      <c r="G109" s="793"/>
      <c r="H109" s="793"/>
    </row>
    <row r="110" spans="1:17" ht="15" customHeight="1" x14ac:dyDescent="0.2">
      <c r="A110" s="784" t="s">
        <v>324</v>
      </c>
      <c r="B110" s="785"/>
      <c r="C110" s="794" t="s">
        <v>599</v>
      </c>
      <c r="D110" s="795"/>
      <c r="E110" s="795"/>
      <c r="F110" s="795"/>
      <c r="G110" s="795"/>
      <c r="H110" s="796"/>
    </row>
    <row r="111" spans="1:17" x14ac:dyDescent="0.2">
      <c r="A111" s="786"/>
      <c r="B111" s="787"/>
      <c r="C111" s="340">
        <v>5</v>
      </c>
      <c r="D111" s="339">
        <v>4</v>
      </c>
      <c r="E111" s="340">
        <v>3</v>
      </c>
      <c r="F111" s="339">
        <v>2</v>
      </c>
      <c r="G111" s="340">
        <v>1</v>
      </c>
      <c r="H111" s="338">
        <v>0</v>
      </c>
      <c r="L111" s="340">
        <v>5</v>
      </c>
      <c r="M111" s="339">
        <v>4</v>
      </c>
      <c r="N111" s="340">
        <v>3</v>
      </c>
      <c r="O111" s="339">
        <v>2</v>
      </c>
      <c r="P111" s="340">
        <v>1</v>
      </c>
      <c r="Q111" s="338">
        <v>0</v>
      </c>
    </row>
    <row r="112" spans="1:17" x14ac:dyDescent="0.2">
      <c r="A112" s="788"/>
      <c r="B112" s="789"/>
      <c r="C112" s="343" t="s">
        <v>310</v>
      </c>
      <c r="D112" s="342" t="s">
        <v>311</v>
      </c>
      <c r="E112" s="343" t="s">
        <v>312</v>
      </c>
      <c r="F112" s="342" t="s">
        <v>313</v>
      </c>
      <c r="G112" s="343" t="s">
        <v>314</v>
      </c>
      <c r="H112" s="341" t="s">
        <v>425</v>
      </c>
      <c r="L112" s="343" t="s">
        <v>310</v>
      </c>
      <c r="M112" s="342" t="s">
        <v>311</v>
      </c>
      <c r="N112" s="343" t="s">
        <v>312</v>
      </c>
      <c r="O112" s="342" t="s">
        <v>313</v>
      </c>
      <c r="P112" s="343" t="s">
        <v>314</v>
      </c>
      <c r="Q112" s="341" t="s">
        <v>425</v>
      </c>
    </row>
    <row r="113" spans="1:17" x14ac:dyDescent="0.2">
      <c r="A113" s="774">
        <v>101</v>
      </c>
      <c r="B113" s="775"/>
      <c r="C113" s="344">
        <f>+IF(L92&lt;100,L92,L92)</f>
        <v>0</v>
      </c>
      <c r="D113" s="344">
        <f>+IF(L92&lt;100,M92,0)</f>
        <v>0</v>
      </c>
      <c r="E113" s="344">
        <f>+IF(M92&lt;100,N92,0)</f>
        <v>0</v>
      </c>
      <c r="F113" s="344">
        <f>+IF(N92&lt;100,O92,0)</f>
        <v>40</v>
      </c>
      <c r="G113" s="344">
        <f>+IF(O92&lt;100,P92,0)</f>
        <v>200</v>
      </c>
      <c r="H113" s="344">
        <f>+IF(P92&lt;100,Q92,0)</f>
        <v>0</v>
      </c>
      <c r="L113" s="344">
        <f>+C113</f>
        <v>0</v>
      </c>
      <c r="M113" s="344">
        <f>+C113+D113</f>
        <v>0</v>
      </c>
      <c r="N113" s="344">
        <f>+C113+D113+E113</f>
        <v>0</v>
      </c>
      <c r="O113" s="344">
        <f>+C113+D113+E113+F113</f>
        <v>40</v>
      </c>
      <c r="P113" s="344">
        <f>+C113+D113+E113+F113+G113</f>
        <v>240</v>
      </c>
      <c r="Q113" s="344">
        <f>+C113+D113+E113+F113+G113+H113</f>
        <v>240</v>
      </c>
    </row>
    <row r="114" spans="1:17" x14ac:dyDescent="0.2">
      <c r="A114" s="779">
        <v>201</v>
      </c>
      <c r="B114" s="780"/>
      <c r="C114" s="346">
        <f>+IF(L93&lt;100,L93,L93)</f>
        <v>0</v>
      </c>
      <c r="D114" s="346">
        <f t="shared" ref="D114:H117" si="1">+IF(L93&lt;100,M93,0)</f>
        <v>80</v>
      </c>
      <c r="E114" s="346">
        <f t="shared" si="1"/>
        <v>160</v>
      </c>
      <c r="F114" s="346">
        <f t="shared" si="1"/>
        <v>0</v>
      </c>
      <c r="G114" s="346">
        <f t="shared" si="1"/>
        <v>0</v>
      </c>
      <c r="H114" s="346">
        <f t="shared" si="1"/>
        <v>0</v>
      </c>
      <c r="L114" s="346">
        <f>+C114</f>
        <v>0</v>
      </c>
      <c r="M114" s="346">
        <f>+C114+D114</f>
        <v>80</v>
      </c>
      <c r="N114" s="346">
        <f>+C114+D114+E114</f>
        <v>240</v>
      </c>
      <c r="O114" s="346">
        <f>+C114+D114+E114+F114</f>
        <v>240</v>
      </c>
      <c r="P114" s="346">
        <f>+C114+D114+E114+F114+G114</f>
        <v>240</v>
      </c>
      <c r="Q114" s="346">
        <f>+C114+D114+E114+F114+G114+H114</f>
        <v>240</v>
      </c>
    </row>
    <row r="115" spans="1:17" x14ac:dyDescent="0.2">
      <c r="A115" s="779">
        <v>301</v>
      </c>
      <c r="B115" s="780"/>
      <c r="C115" s="346">
        <f>+IF(L94&lt;100,L94,L94)</f>
        <v>333</v>
      </c>
      <c r="D115" s="346">
        <f t="shared" si="1"/>
        <v>0</v>
      </c>
      <c r="E115" s="346">
        <f t="shared" si="1"/>
        <v>0</v>
      </c>
      <c r="F115" s="346">
        <f t="shared" si="1"/>
        <v>0</v>
      </c>
      <c r="G115" s="346">
        <f t="shared" si="1"/>
        <v>0</v>
      </c>
      <c r="H115" s="346">
        <f t="shared" si="1"/>
        <v>0</v>
      </c>
      <c r="L115" s="346">
        <f>+C115</f>
        <v>333</v>
      </c>
      <c r="M115" s="346">
        <f>+C115+D115</f>
        <v>333</v>
      </c>
      <c r="N115" s="346">
        <f>+C115+D115+E115</f>
        <v>333</v>
      </c>
      <c r="O115" s="346">
        <f>+C115+D115+E115+F115</f>
        <v>333</v>
      </c>
      <c r="P115" s="346">
        <f>+C115+D115+E115+F115+G115</f>
        <v>333</v>
      </c>
      <c r="Q115" s="346">
        <f>+C115+D115+E115+F115+G115+H115</f>
        <v>333</v>
      </c>
    </row>
    <row r="116" spans="1:17" x14ac:dyDescent="0.2">
      <c r="A116" s="779">
        <v>401</v>
      </c>
      <c r="B116" s="780"/>
      <c r="C116" s="346">
        <f>+IF(L95&lt;100,L95,L95)</f>
        <v>66</v>
      </c>
      <c r="D116" s="346">
        <f t="shared" si="1"/>
        <v>106</v>
      </c>
      <c r="E116" s="346">
        <f t="shared" si="1"/>
        <v>0</v>
      </c>
      <c r="F116" s="346">
        <f t="shared" si="1"/>
        <v>0</v>
      </c>
      <c r="G116" s="346">
        <f t="shared" si="1"/>
        <v>0</v>
      </c>
      <c r="H116" s="346">
        <f t="shared" si="1"/>
        <v>0</v>
      </c>
      <c r="L116" s="346">
        <f>+C116</f>
        <v>66</v>
      </c>
      <c r="M116" s="346">
        <f>+C116+D116</f>
        <v>172</v>
      </c>
      <c r="N116" s="346">
        <f>+C116+D116+E116</f>
        <v>172</v>
      </c>
      <c r="O116" s="346">
        <f>+C116+D116+E116+F116</f>
        <v>172</v>
      </c>
      <c r="P116" s="346">
        <f>+C116+D116+E116+F116+G116</f>
        <v>172</v>
      </c>
      <c r="Q116" s="346">
        <f>+C116+D116+E116+F116+G116+H116</f>
        <v>172</v>
      </c>
    </row>
    <row r="117" spans="1:17" x14ac:dyDescent="0.2">
      <c r="A117" s="781">
        <v>501</v>
      </c>
      <c r="B117" s="782"/>
      <c r="C117" s="343">
        <f>+IF(L96&lt;100,L96,L96)</f>
        <v>0</v>
      </c>
      <c r="D117" s="343">
        <f t="shared" si="1"/>
        <v>0</v>
      </c>
      <c r="E117" s="343">
        <f t="shared" si="1"/>
        <v>160</v>
      </c>
      <c r="F117" s="343">
        <f t="shared" si="1"/>
        <v>0</v>
      </c>
      <c r="G117" s="343">
        <f t="shared" si="1"/>
        <v>0</v>
      </c>
      <c r="H117" s="343">
        <f t="shared" si="1"/>
        <v>0</v>
      </c>
      <c r="L117" s="343">
        <f>+C117</f>
        <v>0</v>
      </c>
      <c r="M117" s="343">
        <f>+C117+D117</f>
        <v>0</v>
      </c>
      <c r="N117" s="343">
        <f>+C117+D117+E117</f>
        <v>160</v>
      </c>
      <c r="O117" s="343">
        <f>+C117+D117+E117+F117</f>
        <v>160</v>
      </c>
      <c r="P117" s="343">
        <f>+C117+D117+E117+F117+G117</f>
        <v>160</v>
      </c>
      <c r="Q117" s="343">
        <f>+C117+D117+E117+F117+G117+H117</f>
        <v>160</v>
      </c>
    </row>
    <row r="118" spans="1:17" x14ac:dyDescent="0.2">
      <c r="A118" s="337"/>
      <c r="B118" s="337"/>
      <c r="C118" s="337"/>
      <c r="D118" s="337"/>
      <c r="E118" s="337"/>
      <c r="F118" s="337"/>
      <c r="G118" s="337"/>
      <c r="H118" s="337"/>
      <c r="L118" s="337"/>
      <c r="M118" s="337"/>
      <c r="N118" s="337"/>
      <c r="O118" s="337"/>
      <c r="P118" s="337"/>
      <c r="Q118" s="337"/>
    </row>
    <row r="119" spans="1:17" ht="14.25" x14ac:dyDescent="0.2">
      <c r="A119" s="335">
        <v>2.2999999999999998</v>
      </c>
      <c r="B119" s="769" t="s">
        <v>616</v>
      </c>
      <c r="C119" s="769"/>
      <c r="D119" s="769"/>
      <c r="E119" s="769"/>
      <c r="F119" s="769"/>
      <c r="G119" s="769"/>
      <c r="H119" s="769"/>
      <c r="I119" s="769"/>
      <c r="L119" s="337"/>
      <c r="M119" s="337"/>
      <c r="N119" s="337"/>
      <c r="O119" s="337"/>
      <c r="P119" s="337"/>
      <c r="Q119" s="337"/>
    </row>
    <row r="120" spans="1:17" x14ac:dyDescent="0.2">
      <c r="A120" s="337"/>
      <c r="B120" s="769"/>
      <c r="C120" s="769"/>
      <c r="D120" s="769"/>
      <c r="E120" s="769"/>
      <c r="F120" s="769"/>
      <c r="G120" s="769"/>
      <c r="H120" s="769"/>
      <c r="I120" s="769"/>
      <c r="L120" s="337"/>
      <c r="M120" s="337"/>
      <c r="N120" s="337"/>
      <c r="O120" s="337"/>
      <c r="P120" s="337"/>
      <c r="Q120" s="337"/>
    </row>
    <row r="121" spans="1:17" x14ac:dyDescent="0.2">
      <c r="A121" s="337"/>
      <c r="B121" s="769"/>
      <c r="C121" s="769"/>
      <c r="D121" s="769"/>
      <c r="E121" s="769"/>
      <c r="F121" s="769"/>
      <c r="G121" s="769"/>
      <c r="H121" s="769"/>
      <c r="I121" s="76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r="128" spans="1:17" ht="13.5" x14ac:dyDescent="0.25">
      <c r="A128" s="348" t="s">
        <v>601</v>
      </c>
      <c r="I128" s="330">
        <f>1+I63</f>
        <v>193</v>
      </c>
    </row>
    <row r="129" spans="1:10" ht="13.5" x14ac:dyDescent="0.25">
      <c r="A129" s="348" t="s">
        <v>602</v>
      </c>
    </row>
    <row r="132" spans="1:10" ht="13.5" x14ac:dyDescent="0.25">
      <c r="A132" s="329"/>
      <c r="E132" s="770" t="s">
        <v>581</v>
      </c>
      <c r="F132" s="770"/>
      <c r="G132" s="770"/>
    </row>
    <row r="133" spans="1:10" ht="13.5" x14ac:dyDescent="0.25">
      <c r="A133" s="329"/>
      <c r="B133" s="331"/>
      <c r="E133" s="770"/>
      <c r="F133" s="770"/>
      <c r="G133" s="770"/>
    </row>
    <row r="134" spans="1:10" ht="13.5" x14ac:dyDescent="0.25">
      <c r="A134" s="332"/>
      <c r="B134" s="333" t="s">
        <v>582</v>
      </c>
      <c r="C134" s="332"/>
      <c r="D134" s="332"/>
      <c r="E134" s="332"/>
      <c r="F134" s="332"/>
      <c r="G134" s="332"/>
      <c r="H134" s="332"/>
      <c r="I134" s="332"/>
      <c r="J134" s="332"/>
    </row>
    <row r="136" spans="1:10" x14ac:dyDescent="0.2">
      <c r="B136" s="330" t="s">
        <v>617</v>
      </c>
    </row>
    <row r="137" spans="1:10" x14ac:dyDescent="0.2">
      <c r="B137" s="771" t="s">
        <v>618</v>
      </c>
      <c r="C137" s="771"/>
      <c r="D137" s="771"/>
      <c r="E137" s="771"/>
      <c r="F137" s="771"/>
      <c r="G137" s="771"/>
      <c r="H137" s="771"/>
      <c r="I137" s="771"/>
      <c r="J137" s="337"/>
    </row>
    <row r="138" spans="1:10" x14ac:dyDescent="0.2">
      <c r="B138" s="771" t="s">
        <v>619</v>
      </c>
      <c r="C138" s="771"/>
      <c r="D138" s="771"/>
      <c r="E138" s="771"/>
      <c r="F138" s="771"/>
      <c r="G138" s="771"/>
      <c r="H138" s="771"/>
      <c r="I138" s="771"/>
      <c r="J138" s="337"/>
    </row>
    <row r="139" spans="1:10" x14ac:dyDescent="0.2">
      <c r="A139" s="784" t="s">
        <v>324</v>
      </c>
      <c r="B139" s="785"/>
      <c r="C139" s="790" t="s">
        <v>599</v>
      </c>
      <c r="D139" s="790"/>
      <c r="E139" s="790"/>
      <c r="F139" s="790"/>
      <c r="G139" s="790"/>
      <c r="H139" s="790"/>
      <c r="I139" s="775"/>
      <c r="J139" s="337"/>
    </row>
    <row r="140" spans="1:10" x14ac:dyDescent="0.2">
      <c r="A140" s="786"/>
      <c r="B140" s="787"/>
      <c r="C140" s="338">
        <v>5</v>
      </c>
      <c r="D140" s="339">
        <v>4</v>
      </c>
      <c r="E140" s="340">
        <v>3</v>
      </c>
      <c r="F140" s="339">
        <v>2</v>
      </c>
      <c r="G140" s="340">
        <v>1</v>
      </c>
      <c r="H140" s="339">
        <v>0</v>
      </c>
      <c r="I140" s="340" t="s">
        <v>424</v>
      </c>
      <c r="J140" s="337"/>
    </row>
    <row r="141" spans="1:10" x14ac:dyDescent="0.2">
      <c r="A141" s="788"/>
      <c r="B141" s="789"/>
      <c r="C141" s="341" t="s">
        <v>310</v>
      </c>
      <c r="D141" s="342" t="s">
        <v>311</v>
      </c>
      <c r="E141" s="343" t="s">
        <v>312</v>
      </c>
      <c r="F141" s="342" t="s">
        <v>313</v>
      </c>
      <c r="G141" s="343" t="s">
        <v>314</v>
      </c>
      <c r="H141" s="342" t="s">
        <v>425</v>
      </c>
      <c r="I141" s="343"/>
      <c r="J141" s="337"/>
    </row>
    <row r="142" spans="1:10" x14ac:dyDescent="0.2">
      <c r="A142" s="774">
        <v>101</v>
      </c>
      <c r="B142" s="775"/>
      <c r="C142" s="344">
        <f>+IF(L113&gt;100,100,L113)</f>
        <v>0</v>
      </c>
      <c r="D142" s="344">
        <f t="shared" ref="D142:H146" si="2">+IF(L113&gt;=100,0,IF(M113&gt;100,100-L113,D113))</f>
        <v>0</v>
      </c>
      <c r="E142" s="344">
        <f t="shared" si="2"/>
        <v>0</v>
      </c>
      <c r="F142" s="344">
        <f t="shared" si="2"/>
        <v>40</v>
      </c>
      <c r="G142" s="344">
        <f t="shared" si="2"/>
        <v>60</v>
      </c>
      <c r="H142" s="344">
        <f t="shared" si="2"/>
        <v>0</v>
      </c>
      <c r="I142" s="344">
        <f>SUM(C142:H142)</f>
        <v>100</v>
      </c>
      <c r="J142" s="337"/>
    </row>
    <row r="143" spans="1:10" x14ac:dyDescent="0.2">
      <c r="A143" s="779">
        <v>201</v>
      </c>
      <c r="B143" s="780"/>
      <c r="C143" s="346">
        <f>+IF(L114&gt;100,100,L114)</f>
        <v>0</v>
      </c>
      <c r="D143" s="346">
        <f t="shared" si="2"/>
        <v>80</v>
      </c>
      <c r="E143" s="346">
        <f t="shared" si="2"/>
        <v>20</v>
      </c>
      <c r="F143" s="346">
        <f t="shared" si="2"/>
        <v>0</v>
      </c>
      <c r="G143" s="346">
        <f t="shared" si="2"/>
        <v>0</v>
      </c>
      <c r="H143" s="346">
        <f t="shared" si="2"/>
        <v>0</v>
      </c>
      <c r="I143" s="346">
        <f>SUM(C143:H143)</f>
        <v>100</v>
      </c>
      <c r="J143" s="337"/>
    </row>
    <row r="144" spans="1:10" x14ac:dyDescent="0.2">
      <c r="A144" s="779">
        <v>301</v>
      </c>
      <c r="B144" s="780"/>
      <c r="C144" s="346">
        <f>+IF(L115&gt;100,100,L115)</f>
        <v>100</v>
      </c>
      <c r="D144" s="346">
        <f t="shared" si="2"/>
        <v>0</v>
      </c>
      <c r="E144" s="346">
        <f t="shared" si="2"/>
        <v>0</v>
      </c>
      <c r="F144" s="346">
        <f t="shared" si="2"/>
        <v>0</v>
      </c>
      <c r="G144" s="346">
        <f t="shared" si="2"/>
        <v>0</v>
      </c>
      <c r="H144" s="346">
        <f t="shared" si="2"/>
        <v>0</v>
      </c>
      <c r="I144" s="346">
        <f>SUM(C144:H144)</f>
        <v>100</v>
      </c>
      <c r="J144" s="337"/>
    </row>
    <row r="145" spans="1:10" x14ac:dyDescent="0.2">
      <c r="A145" s="779">
        <v>401</v>
      </c>
      <c r="B145" s="780"/>
      <c r="C145" s="346">
        <f>+IF(L116&gt;100,100,L116)</f>
        <v>66</v>
      </c>
      <c r="D145" s="346">
        <f t="shared" si="2"/>
        <v>34</v>
      </c>
      <c r="E145" s="346">
        <f t="shared" si="2"/>
        <v>0</v>
      </c>
      <c r="F145" s="346">
        <f t="shared" si="2"/>
        <v>0</v>
      </c>
      <c r="G145" s="346">
        <f t="shared" si="2"/>
        <v>0</v>
      </c>
      <c r="H145" s="346">
        <f t="shared" si="2"/>
        <v>0</v>
      </c>
      <c r="I145" s="346">
        <f>SUM(C145:H145)</f>
        <v>100</v>
      </c>
      <c r="J145" s="337"/>
    </row>
    <row r="146" spans="1:10" x14ac:dyDescent="0.2">
      <c r="A146" s="781">
        <v>501</v>
      </c>
      <c r="B146" s="782"/>
      <c r="C146" s="343">
        <f>+IF(L117&gt;100,100,L117)</f>
        <v>0</v>
      </c>
      <c r="D146" s="343">
        <f t="shared" si="2"/>
        <v>0</v>
      </c>
      <c r="E146" s="343">
        <f t="shared" si="2"/>
        <v>100</v>
      </c>
      <c r="F146" s="343">
        <f t="shared" si="2"/>
        <v>0</v>
      </c>
      <c r="G146" s="343">
        <f t="shared" si="2"/>
        <v>0</v>
      </c>
      <c r="H146" s="343">
        <f t="shared" si="2"/>
        <v>0</v>
      </c>
      <c r="I146" s="343">
        <f>SUM(C146:H146)</f>
        <v>100</v>
      </c>
      <c r="J146" s="337"/>
    </row>
    <row r="148" spans="1:10" ht="14.25" x14ac:dyDescent="0.2">
      <c r="A148" s="335">
        <v>2.4</v>
      </c>
      <c r="B148" s="769" t="s">
        <v>620</v>
      </c>
      <c r="C148" s="769"/>
      <c r="D148" s="769"/>
      <c r="E148" s="769"/>
      <c r="F148" s="769"/>
      <c r="G148" s="769"/>
      <c r="H148" s="769"/>
      <c r="I148" s="769"/>
    </row>
    <row r="149" spans="1:10" ht="14.25" x14ac:dyDescent="0.2">
      <c r="A149" s="335"/>
      <c r="B149" s="769"/>
      <c r="C149" s="769"/>
      <c r="D149" s="769"/>
      <c r="E149" s="769"/>
      <c r="F149" s="769"/>
      <c r="G149" s="769"/>
      <c r="H149" s="769"/>
      <c r="I149" s="769"/>
    </row>
    <row r="150" spans="1:10" ht="14.25" x14ac:dyDescent="0.2">
      <c r="A150" s="335"/>
      <c r="B150" s="769"/>
      <c r="C150" s="769"/>
      <c r="D150" s="769"/>
      <c r="E150" s="769"/>
      <c r="F150" s="769"/>
      <c r="G150" s="769"/>
      <c r="H150" s="769"/>
      <c r="I150" s="769"/>
    </row>
    <row r="151" spans="1:10" ht="14.25" x14ac:dyDescent="0.2">
      <c r="A151" s="335"/>
      <c r="B151" s="769"/>
      <c r="C151" s="769"/>
      <c r="D151" s="769"/>
      <c r="E151" s="769"/>
      <c r="F151" s="769"/>
      <c r="G151" s="769"/>
      <c r="H151" s="769"/>
      <c r="I151" s="769"/>
    </row>
    <row r="152" spans="1:10" ht="14.25" x14ac:dyDescent="0.2">
      <c r="A152" s="335"/>
      <c r="B152" s="769"/>
      <c r="C152" s="769"/>
      <c r="D152" s="769"/>
      <c r="E152" s="769"/>
      <c r="F152" s="769"/>
      <c r="G152" s="769"/>
      <c r="H152" s="769"/>
      <c r="I152" s="769"/>
    </row>
    <row r="153" spans="1:10" ht="14.25" x14ac:dyDescent="0.2">
      <c r="A153" s="335"/>
      <c r="B153" s="349"/>
    </row>
    <row r="154" spans="1:10" x14ac:dyDescent="0.2">
      <c r="B154" s="330" t="s">
        <v>621</v>
      </c>
      <c r="C154" s="769" t="s">
        <v>622</v>
      </c>
      <c r="D154" s="769"/>
      <c r="E154" s="769"/>
      <c r="F154" s="769"/>
      <c r="G154" s="769"/>
      <c r="H154" s="769"/>
      <c r="I154" s="769"/>
    </row>
    <row r="155" spans="1:10" ht="14.25" x14ac:dyDescent="0.2">
      <c r="B155" s="350"/>
      <c r="C155" s="769"/>
      <c r="D155" s="769"/>
      <c r="E155" s="769"/>
      <c r="F155" s="769"/>
      <c r="G155" s="769"/>
      <c r="H155" s="769"/>
      <c r="I155" s="769"/>
    </row>
    <row r="156" spans="1:10" ht="14.25" x14ac:dyDescent="0.2">
      <c r="B156" s="351"/>
      <c r="C156" s="351"/>
      <c r="D156" s="351"/>
      <c r="E156" s="351"/>
      <c r="F156" s="351"/>
      <c r="G156" s="351"/>
      <c r="H156" s="351"/>
      <c r="I156" s="351"/>
    </row>
    <row r="157" spans="1:10" ht="14.25" x14ac:dyDescent="0.2">
      <c r="B157" s="330" t="s">
        <v>621</v>
      </c>
      <c r="C157" s="335" t="s">
        <v>623</v>
      </c>
    </row>
    <row r="158" spans="1:10" ht="14.25" x14ac:dyDescent="0.2">
      <c r="C158" s="335"/>
    </row>
    <row r="159" spans="1:10" ht="14.25" x14ac:dyDescent="0.2">
      <c r="B159" s="330" t="s">
        <v>621</v>
      </c>
      <c r="C159" s="335" t="s">
        <v>624</v>
      </c>
    </row>
    <row r="160" spans="1:10" ht="14.25" x14ac:dyDescent="0.2">
      <c r="B160" s="335"/>
    </row>
    <row r="161" spans="1:10" ht="14.25" x14ac:dyDescent="0.2">
      <c r="B161" s="335" t="s">
        <v>625</v>
      </c>
    </row>
    <row r="163" spans="1:10" x14ac:dyDescent="0.2">
      <c r="B163" s="330" t="s">
        <v>626</v>
      </c>
    </row>
    <row r="164" spans="1:10" x14ac:dyDescent="0.2">
      <c r="B164" s="771" t="s">
        <v>627</v>
      </c>
      <c r="C164" s="771"/>
      <c r="D164" s="771"/>
      <c r="E164" s="771"/>
      <c r="F164" s="771"/>
      <c r="G164" s="771"/>
      <c r="H164" s="771"/>
      <c r="I164" s="771"/>
      <c r="J164" s="337"/>
    </row>
    <row r="165" spans="1:10" x14ac:dyDescent="0.2">
      <c r="B165" s="771" t="s">
        <v>628</v>
      </c>
      <c r="C165" s="771"/>
      <c r="D165" s="771"/>
      <c r="E165" s="771"/>
      <c r="F165" s="771"/>
      <c r="G165" s="771"/>
      <c r="H165" s="771"/>
      <c r="I165" s="771"/>
      <c r="J165" s="337"/>
    </row>
    <row r="166" spans="1:10" x14ac:dyDescent="0.2">
      <c r="A166" s="784" t="s">
        <v>324</v>
      </c>
      <c r="B166" s="785"/>
      <c r="C166" s="790" t="s">
        <v>599</v>
      </c>
      <c r="D166" s="790"/>
      <c r="E166" s="790"/>
      <c r="F166" s="790"/>
      <c r="G166" s="790"/>
      <c r="H166" s="790"/>
      <c r="I166" s="775"/>
      <c r="J166" s="337"/>
    </row>
    <row r="167" spans="1:10" x14ac:dyDescent="0.2">
      <c r="A167" s="786"/>
      <c r="B167" s="787"/>
      <c r="C167" s="338">
        <v>5</v>
      </c>
      <c r="D167" s="339">
        <v>4</v>
      </c>
      <c r="E167" s="340">
        <v>3</v>
      </c>
      <c r="F167" s="339">
        <v>2</v>
      </c>
      <c r="G167" s="340">
        <v>1</v>
      </c>
      <c r="H167" s="339">
        <v>0</v>
      </c>
      <c r="I167" s="791" t="s">
        <v>629</v>
      </c>
      <c r="J167" s="352"/>
    </row>
    <row r="168" spans="1:10" x14ac:dyDescent="0.2">
      <c r="A168" s="788"/>
      <c r="B168" s="789"/>
      <c r="C168" s="341" t="s">
        <v>310</v>
      </c>
      <c r="D168" s="342" t="s">
        <v>311</v>
      </c>
      <c r="E168" s="343" t="s">
        <v>312</v>
      </c>
      <c r="F168" s="342" t="s">
        <v>313</v>
      </c>
      <c r="G168" s="343" t="s">
        <v>314</v>
      </c>
      <c r="H168" s="342" t="s">
        <v>425</v>
      </c>
      <c r="I168" s="792"/>
      <c r="J168" s="352"/>
    </row>
    <row r="169" spans="1:10" x14ac:dyDescent="0.2">
      <c r="A169" s="774">
        <v>101</v>
      </c>
      <c r="B169" s="775"/>
      <c r="C169" s="344">
        <f t="shared" ref="C169:H173" si="3">+C$167^5*C142/100</f>
        <v>0</v>
      </c>
      <c r="D169" s="344">
        <f t="shared" si="3"/>
        <v>0</v>
      </c>
      <c r="E169" s="344">
        <f t="shared" si="3"/>
        <v>0</v>
      </c>
      <c r="F169" s="344">
        <f t="shared" si="3"/>
        <v>12.8</v>
      </c>
      <c r="G169" s="344">
        <f t="shared" si="3"/>
        <v>0.6</v>
      </c>
      <c r="H169" s="344">
        <f t="shared" si="3"/>
        <v>0</v>
      </c>
      <c r="I169" s="353">
        <f>ROUND((SUM(C169:H169))^0.2,2)</f>
        <v>1.68</v>
      </c>
      <c r="J169" s="354"/>
    </row>
    <row r="170" spans="1:10" x14ac:dyDescent="0.2">
      <c r="A170" s="779">
        <v>201</v>
      </c>
      <c r="B170" s="780"/>
      <c r="C170" s="346">
        <f t="shared" si="3"/>
        <v>0</v>
      </c>
      <c r="D170" s="346">
        <f t="shared" si="3"/>
        <v>819.2</v>
      </c>
      <c r="E170" s="346">
        <f t="shared" si="3"/>
        <v>48.6</v>
      </c>
      <c r="F170" s="346">
        <f t="shared" si="3"/>
        <v>0</v>
      </c>
      <c r="G170" s="346">
        <f t="shared" si="3"/>
        <v>0</v>
      </c>
      <c r="H170" s="346">
        <f t="shared" si="3"/>
        <v>0</v>
      </c>
      <c r="I170" s="355">
        <f>ROUND((SUM(C170:H170))^0.2,2)</f>
        <v>3.87</v>
      </c>
      <c r="J170" s="354"/>
    </row>
    <row r="171" spans="1:10" x14ac:dyDescent="0.2">
      <c r="A171" s="779">
        <v>301</v>
      </c>
      <c r="B171" s="780"/>
      <c r="C171" s="346">
        <f t="shared" si="3"/>
        <v>3125</v>
      </c>
      <c r="D171" s="346">
        <f t="shared" si="3"/>
        <v>0</v>
      </c>
      <c r="E171" s="346">
        <f t="shared" si="3"/>
        <v>0</v>
      </c>
      <c r="F171" s="346">
        <f t="shared" si="3"/>
        <v>0</v>
      </c>
      <c r="G171" s="346">
        <f t="shared" si="3"/>
        <v>0</v>
      </c>
      <c r="H171" s="346">
        <f t="shared" si="3"/>
        <v>0</v>
      </c>
      <c r="I171" s="355">
        <f>ROUND((SUM(C171:H171))^0.2,2)</f>
        <v>5</v>
      </c>
      <c r="J171" s="354"/>
    </row>
    <row r="172" spans="1:10" x14ac:dyDescent="0.2">
      <c r="A172" s="779">
        <v>401</v>
      </c>
      <c r="B172" s="780"/>
      <c r="C172" s="346">
        <f t="shared" si="3"/>
        <v>2062.5</v>
      </c>
      <c r="D172" s="346">
        <f t="shared" si="3"/>
        <v>348.16</v>
      </c>
      <c r="E172" s="346">
        <f t="shared" si="3"/>
        <v>0</v>
      </c>
      <c r="F172" s="346">
        <f t="shared" si="3"/>
        <v>0</v>
      </c>
      <c r="G172" s="346">
        <f t="shared" si="3"/>
        <v>0</v>
      </c>
      <c r="H172" s="346">
        <f t="shared" si="3"/>
        <v>0</v>
      </c>
      <c r="I172" s="355">
        <f>ROUND((SUM(C172:H172))^0.2,2)</f>
        <v>4.75</v>
      </c>
      <c r="J172" s="354"/>
    </row>
    <row r="173" spans="1:10" x14ac:dyDescent="0.2">
      <c r="A173" s="781">
        <v>501</v>
      </c>
      <c r="B173" s="782"/>
      <c r="C173" s="343">
        <f t="shared" si="3"/>
        <v>0</v>
      </c>
      <c r="D173" s="343">
        <f t="shared" si="3"/>
        <v>0</v>
      </c>
      <c r="E173" s="343">
        <f t="shared" si="3"/>
        <v>243</v>
      </c>
      <c r="F173" s="343">
        <f t="shared" si="3"/>
        <v>0</v>
      </c>
      <c r="G173" s="343">
        <f t="shared" si="3"/>
        <v>0</v>
      </c>
      <c r="H173" s="343">
        <f t="shared" si="3"/>
        <v>0</v>
      </c>
      <c r="I173" s="356">
        <f>ROUND((SUM(C173:H173))^0.2,2)</f>
        <v>3</v>
      </c>
      <c r="J173" s="354"/>
    </row>
    <row r="175" spans="1:10" x14ac:dyDescent="0.2">
      <c r="B175" s="769" t="s">
        <v>630</v>
      </c>
      <c r="C175" s="769"/>
      <c r="D175" s="769"/>
      <c r="E175" s="769"/>
      <c r="F175" s="769"/>
      <c r="G175" s="769"/>
      <c r="H175" s="769"/>
      <c r="I175" s="769"/>
    </row>
    <row r="176" spans="1:10" ht="14.25" x14ac:dyDescent="0.2">
      <c r="A176" s="335"/>
      <c r="B176" s="769"/>
      <c r="C176" s="769"/>
      <c r="D176" s="769"/>
      <c r="E176" s="769"/>
      <c r="F176" s="769"/>
      <c r="G176" s="769"/>
      <c r="H176" s="769"/>
      <c r="I176" s="769"/>
    </row>
    <row r="177" spans="1:10" ht="14.25" x14ac:dyDescent="0.2">
      <c r="A177" s="335"/>
    </row>
    <row r="178" spans="1:10" x14ac:dyDescent="0.2">
      <c r="B178" s="330" t="s">
        <v>621</v>
      </c>
      <c r="C178" s="769" t="s">
        <v>631</v>
      </c>
      <c r="D178" s="769"/>
      <c r="E178" s="769"/>
      <c r="F178" s="769"/>
      <c r="G178" s="769"/>
      <c r="H178" s="769"/>
      <c r="I178" s="769"/>
    </row>
    <row r="179" spans="1:10" x14ac:dyDescent="0.2">
      <c r="C179" s="769"/>
      <c r="D179" s="769"/>
      <c r="E179" s="769"/>
      <c r="F179" s="769"/>
      <c r="G179" s="769"/>
      <c r="H179" s="769"/>
      <c r="I179" s="769"/>
    </row>
    <row r="180" spans="1:10" ht="14.25" x14ac:dyDescent="0.2">
      <c r="C180" s="335"/>
    </row>
    <row r="181" spans="1:10" x14ac:dyDescent="0.2">
      <c r="B181" s="330" t="s">
        <v>621</v>
      </c>
      <c r="C181" s="769" t="s">
        <v>632</v>
      </c>
      <c r="D181" s="769"/>
      <c r="E181" s="769"/>
      <c r="F181" s="769"/>
      <c r="G181" s="769"/>
      <c r="H181" s="769"/>
      <c r="I181" s="769"/>
    </row>
    <row r="182" spans="1:10" x14ac:dyDescent="0.2">
      <c r="C182" s="769"/>
      <c r="D182" s="769"/>
      <c r="E182" s="769"/>
      <c r="F182" s="769"/>
      <c r="G182" s="769"/>
      <c r="H182" s="769"/>
      <c r="I182" s="769"/>
    </row>
    <row r="183" spans="1:10" x14ac:dyDescent="0.2">
      <c r="C183" s="769"/>
      <c r="D183" s="769"/>
      <c r="E183" s="769"/>
      <c r="F183" s="769"/>
      <c r="G183" s="769"/>
      <c r="H183" s="769"/>
      <c r="I183" s="769"/>
    </row>
    <row r="184" spans="1:10" ht="14.25" x14ac:dyDescent="0.2">
      <c r="C184" s="351"/>
      <c r="D184" s="351"/>
      <c r="E184" s="351"/>
      <c r="F184" s="351"/>
      <c r="G184" s="351"/>
      <c r="H184" s="351"/>
      <c r="I184" s="351"/>
    </row>
    <row r="185" spans="1:10" ht="15" x14ac:dyDescent="0.25">
      <c r="A185" s="336" t="s">
        <v>633</v>
      </c>
      <c r="B185" s="349"/>
      <c r="C185" s="351"/>
      <c r="D185" s="351"/>
      <c r="E185" s="351"/>
      <c r="F185" s="351"/>
      <c r="G185" s="351"/>
      <c r="H185" s="351"/>
      <c r="I185" s="351"/>
    </row>
    <row r="186" spans="1:10" ht="14.25" x14ac:dyDescent="0.2">
      <c r="A186" s="335"/>
      <c r="B186" s="349"/>
      <c r="C186" s="351"/>
      <c r="D186" s="351"/>
      <c r="E186" s="351"/>
      <c r="F186" s="351"/>
      <c r="G186" s="351"/>
      <c r="H186" s="351"/>
      <c r="I186" s="351"/>
    </row>
    <row r="187" spans="1:10" x14ac:dyDescent="0.2">
      <c r="A187" s="769" t="s">
        <v>634</v>
      </c>
      <c r="B187" s="769"/>
      <c r="C187" s="769"/>
      <c r="D187" s="769"/>
      <c r="E187" s="769"/>
      <c r="F187" s="769"/>
      <c r="G187" s="769"/>
      <c r="H187" s="769"/>
      <c r="I187" s="769"/>
    </row>
    <row r="188" spans="1:10" x14ac:dyDescent="0.2">
      <c r="A188" s="769"/>
      <c r="B188" s="769"/>
      <c r="C188" s="769"/>
      <c r="D188" s="769"/>
      <c r="E188" s="769"/>
      <c r="F188" s="769"/>
      <c r="G188" s="769"/>
      <c r="H188" s="769"/>
      <c r="I188" s="769"/>
    </row>
    <row r="189" spans="1:10" ht="14.25" x14ac:dyDescent="0.2">
      <c r="A189" s="335"/>
      <c r="B189" s="349"/>
      <c r="C189" s="351"/>
      <c r="D189" s="351"/>
      <c r="E189" s="351"/>
      <c r="F189" s="351"/>
      <c r="G189" s="351"/>
      <c r="H189" s="351"/>
      <c r="I189" s="351"/>
    </row>
    <row r="190" spans="1:10" ht="14.25" x14ac:dyDescent="0.2">
      <c r="A190" s="335" t="s">
        <v>635</v>
      </c>
      <c r="B190" s="349"/>
      <c r="C190" s="351"/>
      <c r="D190" s="351"/>
      <c r="E190" s="351"/>
      <c r="F190" s="351"/>
      <c r="G190" s="351"/>
      <c r="H190" s="351"/>
      <c r="I190" s="351"/>
    </row>
    <row r="191" spans="1:10" ht="14.25"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r="193" spans="1:10" ht="13.5" x14ac:dyDescent="0.25">
      <c r="A193" s="348" t="s">
        <v>601</v>
      </c>
      <c r="I193" s="330">
        <f>1+I128</f>
        <v>194</v>
      </c>
    </row>
    <row r="194" spans="1:10" ht="13.5" x14ac:dyDescent="0.25">
      <c r="A194" s="348" t="s">
        <v>602</v>
      </c>
    </row>
    <row r="197" spans="1:10" ht="13.5" x14ac:dyDescent="0.25">
      <c r="A197" s="329"/>
      <c r="E197" s="770" t="s">
        <v>581</v>
      </c>
      <c r="F197" s="770"/>
      <c r="G197" s="770"/>
    </row>
    <row r="198" spans="1:10" ht="13.5" x14ac:dyDescent="0.25">
      <c r="A198" s="329"/>
      <c r="B198" s="331"/>
      <c r="E198" s="770"/>
      <c r="F198" s="770"/>
      <c r="G198" s="770"/>
    </row>
    <row r="199" spans="1:10" ht="13.5" x14ac:dyDescent="0.25">
      <c r="A199" s="332"/>
      <c r="B199" s="333" t="s">
        <v>582</v>
      </c>
      <c r="C199" s="332"/>
      <c r="D199" s="332"/>
      <c r="E199" s="332"/>
      <c r="F199" s="332"/>
      <c r="G199" s="332"/>
      <c r="H199" s="332"/>
      <c r="I199" s="332"/>
      <c r="J199" s="332"/>
    </row>
    <row r="200" spans="1:10" ht="14.25" x14ac:dyDescent="0.2">
      <c r="A200" s="335"/>
      <c r="B200" s="349"/>
      <c r="C200" s="351"/>
      <c r="D200" s="351"/>
      <c r="E200" s="351"/>
      <c r="F200" s="351"/>
      <c r="G200" s="351"/>
      <c r="H200" s="351"/>
      <c r="I200" s="351"/>
    </row>
    <row r="201" spans="1:10" ht="14.25" x14ac:dyDescent="0.2">
      <c r="B201" s="330" t="s">
        <v>621</v>
      </c>
      <c r="C201" s="335" t="s">
        <v>636</v>
      </c>
      <c r="E201" s="351"/>
      <c r="F201" s="351"/>
      <c r="G201" s="351"/>
      <c r="H201" s="351"/>
      <c r="I201" s="351"/>
    </row>
    <row r="202" spans="1:10" ht="14.25" x14ac:dyDescent="0.2">
      <c r="C202" s="349"/>
      <c r="E202" s="351"/>
      <c r="F202" s="351"/>
      <c r="G202" s="351"/>
      <c r="H202" s="351"/>
      <c r="I202" s="351"/>
    </row>
    <row r="203" spans="1:10" ht="14.25" x14ac:dyDescent="0.2">
      <c r="B203" s="330" t="s">
        <v>621</v>
      </c>
      <c r="C203" s="335" t="s">
        <v>637</v>
      </c>
      <c r="E203" s="351"/>
      <c r="F203" s="351"/>
      <c r="G203" s="351"/>
      <c r="H203" s="351"/>
      <c r="I203" s="351"/>
    </row>
    <row r="204" spans="1:10" ht="14.25" x14ac:dyDescent="0.2">
      <c r="C204" s="349"/>
      <c r="E204" s="351"/>
      <c r="F204" s="351"/>
      <c r="G204" s="351"/>
      <c r="H204" s="351"/>
      <c r="I204" s="351"/>
    </row>
    <row r="205" spans="1:10" x14ac:dyDescent="0.2">
      <c r="B205" s="330" t="s">
        <v>621</v>
      </c>
      <c r="C205" s="769" t="s">
        <v>638</v>
      </c>
      <c r="D205" s="769"/>
      <c r="E205" s="769"/>
      <c r="F205" s="769"/>
      <c r="G205" s="769"/>
      <c r="H205" s="769"/>
      <c r="I205" s="769"/>
    </row>
    <row r="206" spans="1:10" x14ac:dyDescent="0.2">
      <c r="C206" s="769"/>
      <c r="D206" s="769"/>
      <c r="E206" s="769"/>
      <c r="F206" s="769"/>
      <c r="G206" s="769"/>
      <c r="H206" s="769"/>
      <c r="I206" s="769"/>
    </row>
    <row r="207" spans="1:10" x14ac:dyDescent="0.2">
      <c r="C207" s="769"/>
      <c r="D207" s="769"/>
      <c r="E207" s="769"/>
      <c r="F207" s="769"/>
      <c r="G207" s="769"/>
      <c r="H207" s="769"/>
      <c r="I207" s="769"/>
    </row>
    <row r="208" spans="1:10" ht="14.25" x14ac:dyDescent="0.2">
      <c r="C208" s="349"/>
      <c r="E208" s="351"/>
      <c r="F208" s="351"/>
      <c r="G208" s="351"/>
      <c r="H208" s="351"/>
      <c r="I208" s="351"/>
    </row>
    <row r="209" spans="1:9" x14ac:dyDescent="0.2">
      <c r="B209" s="330" t="s">
        <v>621</v>
      </c>
      <c r="C209" s="769" t="s">
        <v>639</v>
      </c>
      <c r="D209" s="769"/>
      <c r="E209" s="769"/>
      <c r="F209" s="769"/>
      <c r="G209" s="769"/>
      <c r="H209" s="769"/>
      <c r="I209" s="769"/>
    </row>
    <row r="210" spans="1:9" x14ac:dyDescent="0.2">
      <c r="C210" s="769"/>
      <c r="D210" s="769"/>
      <c r="E210" s="769"/>
      <c r="F210" s="769"/>
      <c r="G210" s="769"/>
      <c r="H210" s="769"/>
      <c r="I210" s="769"/>
    </row>
    <row r="211" spans="1:9" ht="14.25" x14ac:dyDescent="0.2">
      <c r="C211" s="349"/>
      <c r="E211" s="351"/>
      <c r="F211" s="351"/>
      <c r="G211" s="351"/>
      <c r="H211" s="351"/>
      <c r="I211" s="351"/>
    </row>
    <row r="212" spans="1:9" x14ac:dyDescent="0.2">
      <c r="B212" s="330" t="s">
        <v>621</v>
      </c>
      <c r="C212" s="769" t="s">
        <v>640</v>
      </c>
      <c r="D212" s="769"/>
      <c r="E212" s="769"/>
      <c r="F212" s="769"/>
      <c r="G212" s="769"/>
      <c r="H212" s="769"/>
      <c r="I212" s="769"/>
    </row>
    <row r="213" spans="1:9" x14ac:dyDescent="0.2">
      <c r="C213" s="769"/>
      <c r="D213" s="769"/>
      <c r="E213" s="769"/>
      <c r="F213" s="769"/>
      <c r="G213" s="769"/>
      <c r="H213" s="769"/>
      <c r="I213" s="769"/>
    </row>
    <row r="214" spans="1:9" ht="14.25" x14ac:dyDescent="0.2">
      <c r="C214" s="349"/>
      <c r="E214" s="351"/>
      <c r="F214" s="351"/>
      <c r="G214" s="351"/>
      <c r="H214" s="351"/>
      <c r="I214" s="351"/>
    </row>
    <row r="215" spans="1:9" x14ac:dyDescent="0.2">
      <c r="B215" s="330" t="s">
        <v>621</v>
      </c>
      <c r="C215" s="769" t="s">
        <v>641</v>
      </c>
      <c r="D215" s="769"/>
      <c r="E215" s="769"/>
      <c r="F215" s="769"/>
      <c r="G215" s="769"/>
      <c r="H215" s="769"/>
      <c r="I215" s="769"/>
    </row>
    <row r="216" spans="1:9" x14ac:dyDescent="0.2">
      <c r="C216" s="769"/>
      <c r="D216" s="769"/>
      <c r="E216" s="769"/>
      <c r="F216" s="769"/>
      <c r="G216" s="769"/>
      <c r="H216" s="769"/>
      <c r="I216" s="769"/>
    </row>
    <row r="217" spans="1:9" x14ac:dyDescent="0.2">
      <c r="C217" s="769"/>
      <c r="D217" s="769"/>
      <c r="E217" s="769"/>
      <c r="F217" s="769"/>
      <c r="G217" s="769"/>
      <c r="H217" s="769"/>
      <c r="I217" s="769"/>
    </row>
    <row r="218" spans="1:9" x14ac:dyDescent="0.2">
      <c r="C218" s="349"/>
    </row>
    <row r="219" spans="1:9" x14ac:dyDescent="0.2">
      <c r="B219" s="330" t="s">
        <v>621</v>
      </c>
      <c r="C219" s="769" t="s">
        <v>642</v>
      </c>
      <c r="D219" s="769"/>
      <c r="E219" s="769"/>
      <c r="F219" s="769"/>
      <c r="G219" s="769"/>
      <c r="H219" s="769"/>
      <c r="I219" s="769"/>
    </row>
    <row r="220" spans="1:9" x14ac:dyDescent="0.2">
      <c r="C220" s="769"/>
      <c r="D220" s="769"/>
      <c r="E220" s="769"/>
      <c r="F220" s="769"/>
      <c r="G220" s="769"/>
      <c r="H220" s="769"/>
      <c r="I220" s="769"/>
    </row>
    <row r="222" spans="1:9" x14ac:dyDescent="0.2">
      <c r="B222" s="330" t="s">
        <v>643</v>
      </c>
    </row>
    <row r="223" spans="1:9" x14ac:dyDescent="0.2">
      <c r="B223" s="771" t="s">
        <v>644</v>
      </c>
      <c r="C223" s="771"/>
      <c r="D223" s="771"/>
      <c r="E223" s="771"/>
      <c r="F223" s="771"/>
    </row>
    <row r="224" spans="1:9" ht="48" x14ac:dyDescent="0.2">
      <c r="A224" s="772" t="s">
        <v>324</v>
      </c>
      <c r="B224" s="773"/>
      <c r="C224" s="357" t="s">
        <v>645</v>
      </c>
      <c r="D224" s="357" t="s">
        <v>646</v>
      </c>
      <c r="E224" s="357" t="s">
        <v>647</v>
      </c>
      <c r="F224" s="357" t="s">
        <v>648</v>
      </c>
    </row>
    <row r="225" spans="1:9" x14ac:dyDescent="0.2">
      <c r="A225" s="774">
        <v>101</v>
      </c>
      <c r="B225" s="775"/>
      <c r="C225" s="353">
        <f>+I169</f>
        <v>1.68</v>
      </c>
      <c r="D225" s="353">
        <v>1</v>
      </c>
      <c r="E225" s="353">
        <f>+C225*D225</f>
        <v>1.68</v>
      </c>
      <c r="F225" s="776">
        <f>ROUND(E232+E234/((E231-1)*E232),2)</f>
        <v>4.3</v>
      </c>
    </row>
    <row r="226" spans="1:9" x14ac:dyDescent="0.2">
      <c r="A226" s="779">
        <v>201</v>
      </c>
      <c r="B226" s="780"/>
      <c r="C226" s="355">
        <f>+I170</f>
        <v>3.87</v>
      </c>
      <c r="D226" s="355">
        <v>1</v>
      </c>
      <c r="E226" s="355">
        <f>+C226*D226</f>
        <v>3.87</v>
      </c>
      <c r="F226" s="777"/>
    </row>
    <row r="227" spans="1:9" x14ac:dyDescent="0.2">
      <c r="A227" s="779">
        <v>301</v>
      </c>
      <c r="B227" s="780"/>
      <c r="C227" s="355">
        <f>+I171</f>
        <v>5</v>
      </c>
      <c r="D227" s="355">
        <v>0.6</v>
      </c>
      <c r="E227" s="355">
        <f>+C227*D227</f>
        <v>3</v>
      </c>
      <c r="F227" s="777"/>
    </row>
    <row r="228" spans="1:9" x14ac:dyDescent="0.2">
      <c r="A228" s="779">
        <v>401</v>
      </c>
      <c r="B228" s="780"/>
      <c r="C228" s="355">
        <f>+I172</f>
        <v>4.75</v>
      </c>
      <c r="D228" s="355">
        <v>0.4</v>
      </c>
      <c r="E228" s="355">
        <f>+C228*D228</f>
        <v>1.9000000000000001</v>
      </c>
      <c r="F228" s="777"/>
    </row>
    <row r="229" spans="1:9" x14ac:dyDescent="0.2">
      <c r="A229" s="781">
        <v>501</v>
      </c>
      <c r="B229" s="782"/>
      <c r="C229" s="356">
        <f>+I173</f>
        <v>3</v>
      </c>
      <c r="D229" s="356">
        <v>0</v>
      </c>
      <c r="E229" s="356">
        <f>+C229*D229</f>
        <v>0</v>
      </c>
      <c r="F229" s="778"/>
    </row>
    <row r="231" spans="1:9" x14ac:dyDescent="0.2">
      <c r="C231" s="783" t="s">
        <v>649</v>
      </c>
      <c r="D231" s="783"/>
      <c r="E231" s="358">
        <f>COUNT(A225:A229)</f>
        <v>5</v>
      </c>
    </row>
    <row r="232" spans="1:9" x14ac:dyDescent="0.2">
      <c r="C232" s="783" t="s">
        <v>650</v>
      </c>
      <c r="D232" s="783"/>
      <c r="E232" s="358">
        <f>MAX(E225:E229)</f>
        <v>3.87</v>
      </c>
    </row>
    <row r="233" spans="1:9" x14ac:dyDescent="0.2">
      <c r="C233" s="783" t="s">
        <v>651</v>
      </c>
      <c r="D233" s="783"/>
      <c r="E233" s="358">
        <f>SUM(E225:E229)</f>
        <v>10.450000000000001</v>
      </c>
    </row>
    <row r="234" spans="1:9" x14ac:dyDescent="0.2">
      <c r="C234" s="783" t="s">
        <v>652</v>
      </c>
      <c r="D234" s="783"/>
      <c r="E234" s="358">
        <f>+E233-E232</f>
        <v>6.580000000000001</v>
      </c>
    </row>
    <row r="236" spans="1:9" x14ac:dyDescent="0.2">
      <c r="A236" s="769" t="s">
        <v>653</v>
      </c>
      <c r="B236" s="769"/>
      <c r="C236" s="769"/>
      <c r="D236" s="769"/>
      <c r="E236" s="769"/>
      <c r="F236" s="769"/>
      <c r="G236" s="769"/>
      <c r="H236" s="769"/>
      <c r="I236" s="769"/>
    </row>
    <row r="237" spans="1:9" x14ac:dyDescent="0.2">
      <c r="A237" s="769"/>
      <c r="B237" s="769"/>
      <c r="C237" s="769"/>
      <c r="D237" s="769"/>
      <c r="E237" s="769"/>
      <c r="F237" s="769"/>
      <c r="G237" s="769"/>
      <c r="H237" s="769"/>
      <c r="I237" s="769"/>
    </row>
    <row r="238" spans="1:9" ht="14.25" x14ac:dyDescent="0.2">
      <c r="A238" s="335"/>
    </row>
    <row r="239" spans="1:9" x14ac:dyDescent="0.2">
      <c r="A239" s="769" t="s">
        <v>654</v>
      </c>
      <c r="B239" s="769"/>
      <c r="C239" s="769"/>
      <c r="D239" s="769"/>
      <c r="E239" s="769"/>
      <c r="F239" s="769"/>
      <c r="G239" s="769"/>
      <c r="H239" s="769"/>
      <c r="I239" s="769"/>
    </row>
    <row r="240" spans="1:9" x14ac:dyDescent="0.2">
      <c r="A240" s="769"/>
      <c r="B240" s="769"/>
      <c r="C240" s="769"/>
      <c r="D240" s="769"/>
      <c r="E240" s="769"/>
      <c r="F240" s="769"/>
      <c r="G240" s="769"/>
      <c r="H240" s="769"/>
      <c r="I240" s="769"/>
    </row>
    <row r="241" spans="1:9" ht="14.25" x14ac:dyDescent="0.2">
      <c r="A241" s="335"/>
    </row>
    <row r="242" spans="1:9" x14ac:dyDescent="0.2">
      <c r="A242" s="769" t="s">
        <v>655</v>
      </c>
      <c r="B242" s="769"/>
      <c r="C242" s="769"/>
      <c r="D242" s="769"/>
      <c r="E242" s="769"/>
      <c r="F242" s="769"/>
      <c r="G242" s="769"/>
      <c r="H242" s="769"/>
      <c r="I242" s="769"/>
    </row>
    <row r="243" spans="1:9" x14ac:dyDescent="0.2">
      <c r="A243" s="769"/>
      <c r="B243" s="769"/>
      <c r="C243" s="769"/>
      <c r="D243" s="769"/>
      <c r="E243" s="769"/>
      <c r="F243" s="769"/>
      <c r="G243" s="769"/>
      <c r="H243" s="769"/>
      <c r="I243" s="769"/>
    </row>
    <row r="244" spans="1:9" x14ac:dyDescent="0.2">
      <c r="A244" s="769"/>
      <c r="B244" s="769"/>
      <c r="C244" s="769"/>
      <c r="D244" s="769"/>
      <c r="E244" s="769"/>
      <c r="F244" s="769"/>
      <c r="G244" s="769"/>
      <c r="H244" s="769"/>
      <c r="I244" s="769"/>
    </row>
    <row r="246" spans="1:9" ht="15" x14ac:dyDescent="0.25">
      <c r="A246" s="359" t="s">
        <v>656</v>
      </c>
    </row>
    <row r="247" spans="1:9" x14ac:dyDescent="0.2">
      <c r="A247" s="769" t="s">
        <v>657</v>
      </c>
      <c r="B247" s="769"/>
      <c r="C247" s="769"/>
      <c r="D247" s="769"/>
      <c r="E247" s="769"/>
      <c r="F247" s="769"/>
      <c r="G247" s="769"/>
      <c r="H247" s="769"/>
      <c r="I247" s="769"/>
    </row>
    <row r="248" spans="1:9" x14ac:dyDescent="0.2">
      <c r="A248" s="769"/>
      <c r="B248" s="769"/>
      <c r="C248" s="769"/>
      <c r="D248" s="769"/>
      <c r="E248" s="769"/>
      <c r="F248" s="769"/>
      <c r="G248" s="769"/>
      <c r="H248" s="769"/>
      <c r="I248" s="769"/>
    </row>
    <row r="249" spans="1:9" x14ac:dyDescent="0.2">
      <c r="A249" s="769"/>
      <c r="B249" s="769"/>
      <c r="C249" s="769"/>
      <c r="D249" s="769"/>
      <c r="E249" s="769"/>
      <c r="F249" s="769"/>
      <c r="G249" s="769"/>
      <c r="H249" s="769"/>
      <c r="I249" s="769"/>
    </row>
    <row r="250" spans="1:9" ht="14.25" x14ac:dyDescent="0.2">
      <c r="A250" s="351"/>
      <c r="B250" s="351"/>
      <c r="C250" s="351"/>
      <c r="D250" s="351"/>
      <c r="E250" s="351"/>
      <c r="F250" s="351"/>
      <c r="G250" s="351"/>
      <c r="H250" s="351"/>
      <c r="I250" s="351"/>
    </row>
    <row r="251" spans="1:9" s="349" customFormat="1" x14ac:dyDescent="0.2">
      <c r="A251" s="360" t="s">
        <v>327</v>
      </c>
      <c r="B251" s="361" t="s">
        <v>328</v>
      </c>
      <c r="C251" s="360"/>
      <c r="D251" s="361" t="s">
        <v>324</v>
      </c>
      <c r="E251" s="360"/>
      <c r="F251" s="360"/>
      <c r="G251" s="360"/>
      <c r="H251" s="360"/>
      <c r="I251" s="362" t="s">
        <v>330</v>
      </c>
    </row>
    <row r="252" spans="1:9" s="349" customFormat="1" x14ac:dyDescent="0.2">
      <c r="A252" s="337">
        <v>1</v>
      </c>
      <c r="B252" s="361" t="s">
        <v>658</v>
      </c>
      <c r="C252" s="330"/>
      <c r="D252" s="361" t="s">
        <v>331</v>
      </c>
      <c r="E252" s="330"/>
      <c r="F252" s="330"/>
      <c r="G252" s="330"/>
      <c r="H252" s="330"/>
      <c r="I252" s="354">
        <v>1</v>
      </c>
    </row>
    <row r="253" spans="1:9" s="349" customFormat="1" x14ac:dyDescent="0.2">
      <c r="A253" s="337">
        <f>1+A252</f>
        <v>2</v>
      </c>
      <c r="B253" s="361" t="s">
        <v>659</v>
      </c>
      <c r="C253" s="330"/>
      <c r="D253" s="361" t="s">
        <v>335</v>
      </c>
      <c r="E253" s="330"/>
      <c r="F253" s="330"/>
      <c r="G253" s="330"/>
      <c r="H253" s="330"/>
      <c r="I253" s="354">
        <v>1</v>
      </c>
    </row>
    <row r="254" spans="1:9" s="349" customFormat="1" x14ac:dyDescent="0.2">
      <c r="A254" s="337">
        <f>1+A253</f>
        <v>3</v>
      </c>
      <c r="B254" s="361" t="s">
        <v>660</v>
      </c>
      <c r="C254" s="330"/>
      <c r="D254" s="361" t="s">
        <v>333</v>
      </c>
      <c r="E254" s="330"/>
      <c r="F254" s="330"/>
      <c r="G254" s="330"/>
      <c r="H254" s="330"/>
      <c r="I254" s="354">
        <v>1</v>
      </c>
    </row>
    <row r="255" spans="1:9" s="349" customFormat="1" x14ac:dyDescent="0.2">
      <c r="A255" s="337">
        <f>1+A254</f>
        <v>4</v>
      </c>
      <c r="B255" s="361" t="s">
        <v>661</v>
      </c>
      <c r="C255" s="330"/>
      <c r="D255" s="361" t="s">
        <v>336</v>
      </c>
      <c r="E255" s="330"/>
      <c r="F255" s="330"/>
      <c r="G255" s="330"/>
      <c r="H255" s="330"/>
      <c r="I255" s="354">
        <v>1</v>
      </c>
    </row>
    <row r="256" spans="1:9" s="349" customFormat="1" x14ac:dyDescent="0.2"/>
    <row r="257" spans="1:10" x14ac:dyDescent="0.2">
      <c r="A257" s="347"/>
      <c r="B257" s="347"/>
      <c r="C257" s="347"/>
      <c r="D257" s="347"/>
      <c r="E257" s="347"/>
      <c r="F257" s="347"/>
      <c r="G257" s="347"/>
      <c r="H257" s="347"/>
      <c r="I257" s="347"/>
      <c r="J257" s="347"/>
    </row>
    <row r="258" spans="1:10" ht="13.5" x14ac:dyDescent="0.25">
      <c r="A258" s="348" t="s">
        <v>601</v>
      </c>
      <c r="I258" s="330">
        <f>1+I193</f>
        <v>195</v>
      </c>
    </row>
    <row r="259" spans="1:10" ht="13.5" x14ac:dyDescent="0.25">
      <c r="A259" s="348" t="s">
        <v>602</v>
      </c>
    </row>
    <row r="262" spans="1:10" ht="13.5" x14ac:dyDescent="0.25">
      <c r="A262" s="329"/>
      <c r="E262" s="770" t="s">
        <v>581</v>
      </c>
      <c r="F262" s="770"/>
      <c r="G262" s="770"/>
    </row>
    <row r="263" spans="1:10" ht="13.5" x14ac:dyDescent="0.25">
      <c r="A263" s="329"/>
      <c r="B263" s="331"/>
      <c r="E263" s="770"/>
      <c r="F263" s="770"/>
      <c r="G263" s="770"/>
    </row>
    <row r="264" spans="1:10" ht="13.5" x14ac:dyDescent="0.25">
      <c r="A264" s="332"/>
      <c r="B264" s="333" t="s">
        <v>582</v>
      </c>
      <c r="C264" s="332"/>
      <c r="D264" s="332"/>
      <c r="E264" s="332"/>
      <c r="F264" s="332"/>
      <c r="G264" s="332"/>
      <c r="H264" s="332"/>
      <c r="I264" s="332"/>
      <c r="J264" s="332"/>
    </row>
    <row r="266" spans="1:10" s="349" customFormat="1" ht="14.25" x14ac:dyDescent="0.2">
      <c r="A266" s="360" t="s">
        <v>327</v>
      </c>
      <c r="B266" s="361" t="s">
        <v>328</v>
      </c>
      <c r="C266" s="360"/>
      <c r="D266" s="361" t="s">
        <v>324</v>
      </c>
      <c r="E266" s="363"/>
      <c r="F266" s="363"/>
      <c r="G266" s="363"/>
      <c r="H266" s="363"/>
      <c r="I266" s="362" t="s">
        <v>330</v>
      </c>
    </row>
    <row r="267" spans="1:10" x14ac:dyDescent="0.2">
      <c r="A267" s="337">
        <f>1+A255</f>
        <v>5</v>
      </c>
      <c r="B267" s="361" t="s">
        <v>662</v>
      </c>
      <c r="D267" s="361" t="s">
        <v>334</v>
      </c>
      <c r="I267" s="354">
        <v>1</v>
      </c>
    </row>
    <row r="268" spans="1:10" x14ac:dyDescent="0.2">
      <c r="A268" s="337">
        <f t="shared" ref="A268:A319" si="4">1+A267</f>
        <v>6</v>
      </c>
      <c r="B268" s="361" t="s">
        <v>663</v>
      </c>
      <c r="D268" s="361" t="s">
        <v>337</v>
      </c>
      <c r="I268" s="354">
        <v>1</v>
      </c>
    </row>
    <row r="269" spans="1:10" x14ac:dyDescent="0.2">
      <c r="A269" s="337">
        <f t="shared" si="4"/>
        <v>7</v>
      </c>
      <c r="B269" s="361" t="s">
        <v>664</v>
      </c>
      <c r="D269" s="361" t="s">
        <v>338</v>
      </c>
      <c r="I269" s="354">
        <v>1</v>
      </c>
    </row>
    <row r="270" spans="1:10" x14ac:dyDescent="0.2">
      <c r="A270" s="337">
        <f t="shared" si="4"/>
        <v>8</v>
      </c>
      <c r="B270" s="361" t="s">
        <v>665</v>
      </c>
      <c r="D270" s="361" t="s">
        <v>340</v>
      </c>
      <c r="I270" s="354">
        <v>1</v>
      </c>
    </row>
    <row r="271" spans="1:10" x14ac:dyDescent="0.2">
      <c r="A271" s="337">
        <f t="shared" si="4"/>
        <v>9</v>
      </c>
      <c r="B271" s="361" t="s">
        <v>666</v>
      </c>
      <c r="D271" s="361" t="s">
        <v>341</v>
      </c>
      <c r="I271" s="354">
        <v>1</v>
      </c>
    </row>
    <row r="272" spans="1:10" x14ac:dyDescent="0.2">
      <c r="A272" s="337">
        <f t="shared" si="4"/>
        <v>10</v>
      </c>
      <c r="B272" s="361" t="s">
        <v>667</v>
      </c>
      <c r="D272" s="361" t="s">
        <v>342</v>
      </c>
      <c r="I272" s="354">
        <v>1</v>
      </c>
    </row>
    <row r="273" spans="1:9" x14ac:dyDescent="0.2">
      <c r="A273" s="337">
        <f t="shared" si="4"/>
        <v>11</v>
      </c>
      <c r="B273" s="361" t="s">
        <v>668</v>
      </c>
      <c r="D273" s="361" t="s">
        <v>343</v>
      </c>
      <c r="I273" s="354">
        <v>1</v>
      </c>
    </row>
    <row r="274" spans="1:9" x14ac:dyDescent="0.2">
      <c r="A274" s="337">
        <f t="shared" si="4"/>
        <v>12</v>
      </c>
      <c r="B274" s="361" t="s">
        <v>669</v>
      </c>
      <c r="D274" s="361" t="s">
        <v>344</v>
      </c>
      <c r="I274" s="354">
        <v>1</v>
      </c>
    </row>
    <row r="275" spans="1:9" x14ac:dyDescent="0.2">
      <c r="A275" s="337">
        <f t="shared" si="4"/>
        <v>13</v>
      </c>
      <c r="B275" s="361" t="s">
        <v>670</v>
      </c>
      <c r="D275" s="361" t="s">
        <v>345</v>
      </c>
      <c r="I275" s="354">
        <v>1</v>
      </c>
    </row>
    <row r="276" spans="1:9" x14ac:dyDescent="0.2">
      <c r="A276" s="337">
        <f t="shared" si="4"/>
        <v>14</v>
      </c>
      <c r="B276" s="361" t="s">
        <v>671</v>
      </c>
      <c r="D276" s="361" t="s">
        <v>295</v>
      </c>
      <c r="I276" s="354">
        <v>1</v>
      </c>
    </row>
    <row r="277" spans="1:9" x14ac:dyDescent="0.2">
      <c r="A277" s="337">
        <f t="shared" si="4"/>
        <v>15</v>
      </c>
      <c r="B277" s="361" t="s">
        <v>672</v>
      </c>
      <c r="D277" s="361" t="s">
        <v>346</v>
      </c>
      <c r="I277" s="354">
        <v>1</v>
      </c>
    </row>
    <row r="278" spans="1:9" x14ac:dyDescent="0.2">
      <c r="A278" s="337">
        <f t="shared" si="4"/>
        <v>16</v>
      </c>
      <c r="B278" s="361" t="s">
        <v>673</v>
      </c>
      <c r="D278" s="361" t="s">
        <v>294</v>
      </c>
      <c r="I278" s="354">
        <v>1</v>
      </c>
    </row>
    <row r="279" spans="1:9" x14ac:dyDescent="0.2">
      <c r="A279" s="337">
        <f t="shared" si="4"/>
        <v>17</v>
      </c>
      <c r="B279" s="361" t="s">
        <v>674</v>
      </c>
      <c r="D279" s="361" t="s">
        <v>347</v>
      </c>
      <c r="I279" s="354">
        <v>1</v>
      </c>
    </row>
    <row r="280" spans="1:9" x14ac:dyDescent="0.2">
      <c r="A280" s="337">
        <f t="shared" si="4"/>
        <v>18</v>
      </c>
      <c r="B280" s="361" t="s">
        <v>675</v>
      </c>
      <c r="D280" s="361" t="s">
        <v>348</v>
      </c>
      <c r="I280" s="354">
        <v>1</v>
      </c>
    </row>
    <row r="281" spans="1:9" x14ac:dyDescent="0.2">
      <c r="A281" s="337">
        <f t="shared" si="4"/>
        <v>19</v>
      </c>
      <c r="B281" s="361" t="s">
        <v>676</v>
      </c>
      <c r="D281" s="361" t="s">
        <v>349</v>
      </c>
      <c r="I281" s="354">
        <v>1</v>
      </c>
    </row>
    <row r="282" spans="1:9" x14ac:dyDescent="0.2">
      <c r="A282" s="337">
        <f t="shared" si="4"/>
        <v>20</v>
      </c>
      <c r="B282" s="361" t="s">
        <v>677</v>
      </c>
      <c r="D282" s="361" t="s">
        <v>350</v>
      </c>
      <c r="I282" s="354">
        <v>1</v>
      </c>
    </row>
    <row r="283" spans="1:9" x14ac:dyDescent="0.2">
      <c r="A283" s="337">
        <f t="shared" si="4"/>
        <v>21</v>
      </c>
      <c r="B283" s="361" t="s">
        <v>678</v>
      </c>
      <c r="D283" s="361" t="s">
        <v>351</v>
      </c>
      <c r="I283" s="354">
        <v>1</v>
      </c>
    </row>
    <row r="284" spans="1:9" x14ac:dyDescent="0.2">
      <c r="A284" s="337">
        <f t="shared" si="4"/>
        <v>22</v>
      </c>
      <c r="B284" s="361" t="s">
        <v>679</v>
      </c>
      <c r="D284" s="361" t="s">
        <v>352</v>
      </c>
      <c r="I284" s="354">
        <v>1</v>
      </c>
    </row>
    <row r="285" spans="1:9" x14ac:dyDescent="0.2">
      <c r="A285" s="337">
        <f t="shared" si="4"/>
        <v>23</v>
      </c>
      <c r="B285" s="361" t="s">
        <v>680</v>
      </c>
      <c r="D285" s="361" t="s">
        <v>353</v>
      </c>
      <c r="I285" s="354">
        <v>1</v>
      </c>
    </row>
    <row r="286" spans="1:9" x14ac:dyDescent="0.2">
      <c r="A286" s="337">
        <f t="shared" si="4"/>
        <v>24</v>
      </c>
      <c r="B286" s="361" t="s">
        <v>681</v>
      </c>
      <c r="D286" s="361" t="s">
        <v>354</v>
      </c>
      <c r="I286" s="354">
        <v>1</v>
      </c>
    </row>
    <row r="287" spans="1:9" x14ac:dyDescent="0.2">
      <c r="A287" s="337">
        <f t="shared" si="4"/>
        <v>25</v>
      </c>
      <c r="B287" s="361" t="s">
        <v>682</v>
      </c>
      <c r="D287" s="361" t="s">
        <v>355</v>
      </c>
      <c r="I287" s="354">
        <v>1</v>
      </c>
    </row>
    <row r="288" spans="1:9" x14ac:dyDescent="0.2">
      <c r="A288" s="337">
        <f t="shared" si="4"/>
        <v>26</v>
      </c>
      <c r="B288" s="361" t="s">
        <v>683</v>
      </c>
      <c r="D288" s="361" t="s">
        <v>356</v>
      </c>
      <c r="I288" s="354">
        <v>1</v>
      </c>
    </row>
    <row r="289" spans="1:9" x14ac:dyDescent="0.2">
      <c r="A289" s="337">
        <f t="shared" si="4"/>
        <v>27</v>
      </c>
      <c r="B289" s="361" t="s">
        <v>684</v>
      </c>
      <c r="D289" s="361" t="s">
        <v>357</v>
      </c>
      <c r="I289" s="354">
        <v>1</v>
      </c>
    </row>
    <row r="290" spans="1:9" x14ac:dyDescent="0.2">
      <c r="A290" s="337">
        <f t="shared" si="4"/>
        <v>28</v>
      </c>
      <c r="B290" s="361" t="s">
        <v>685</v>
      </c>
      <c r="D290" s="361" t="s">
        <v>358</v>
      </c>
      <c r="I290" s="354">
        <v>1</v>
      </c>
    </row>
    <row r="291" spans="1:9" x14ac:dyDescent="0.2">
      <c r="A291" s="337">
        <f t="shared" si="4"/>
        <v>29</v>
      </c>
      <c r="B291" s="361" t="s">
        <v>686</v>
      </c>
      <c r="D291" s="361" t="s">
        <v>359</v>
      </c>
      <c r="I291" s="354">
        <v>1</v>
      </c>
    </row>
    <row r="292" spans="1:9" x14ac:dyDescent="0.2">
      <c r="A292" s="337">
        <f t="shared" si="4"/>
        <v>30</v>
      </c>
      <c r="B292" s="361" t="s">
        <v>687</v>
      </c>
      <c r="D292" s="361" t="s">
        <v>360</v>
      </c>
      <c r="I292" s="354">
        <v>1</v>
      </c>
    </row>
    <row r="293" spans="1:9" x14ac:dyDescent="0.2">
      <c r="A293" s="337">
        <f t="shared" si="4"/>
        <v>31</v>
      </c>
      <c r="B293" s="361" t="s">
        <v>688</v>
      </c>
      <c r="D293" s="361" t="s">
        <v>361</v>
      </c>
      <c r="I293" s="354">
        <v>1</v>
      </c>
    </row>
    <row r="294" spans="1:9" x14ac:dyDescent="0.2">
      <c r="A294" s="337">
        <f t="shared" si="4"/>
        <v>32</v>
      </c>
      <c r="B294" s="361" t="s">
        <v>689</v>
      </c>
      <c r="D294" s="361" t="s">
        <v>362</v>
      </c>
      <c r="I294" s="354">
        <v>1</v>
      </c>
    </row>
    <row r="295" spans="1:9" x14ac:dyDescent="0.2">
      <c r="A295" s="337">
        <f t="shared" si="4"/>
        <v>33</v>
      </c>
      <c r="B295" s="361" t="s">
        <v>690</v>
      </c>
      <c r="D295" s="361" t="s">
        <v>294</v>
      </c>
      <c r="I295" s="354">
        <v>1</v>
      </c>
    </row>
    <row r="296" spans="1:9" x14ac:dyDescent="0.2">
      <c r="A296" s="337">
        <f t="shared" si="4"/>
        <v>34</v>
      </c>
      <c r="B296" s="361" t="s">
        <v>691</v>
      </c>
      <c r="D296" s="361" t="s">
        <v>334</v>
      </c>
      <c r="I296" s="354">
        <v>1</v>
      </c>
    </row>
    <row r="297" spans="1:9" x14ac:dyDescent="0.2">
      <c r="A297" s="364">
        <f t="shared" si="4"/>
        <v>35</v>
      </c>
      <c r="B297" s="365" t="s">
        <v>692</v>
      </c>
      <c r="C297" s="366"/>
      <c r="D297" s="365" t="s">
        <v>331</v>
      </c>
      <c r="E297" s="366"/>
      <c r="F297" s="366"/>
      <c r="G297" s="366"/>
      <c r="I297" s="354">
        <v>1</v>
      </c>
    </row>
    <row r="298" spans="1:9" x14ac:dyDescent="0.2">
      <c r="A298" s="337">
        <f t="shared" si="4"/>
        <v>36</v>
      </c>
      <c r="B298" s="361" t="s">
        <v>693</v>
      </c>
      <c r="D298" s="361" t="s">
        <v>351</v>
      </c>
      <c r="I298" s="354">
        <v>1</v>
      </c>
    </row>
    <row r="299" spans="1:9" x14ac:dyDescent="0.2">
      <c r="A299" s="337">
        <f t="shared" si="4"/>
        <v>37</v>
      </c>
      <c r="B299" s="361" t="s">
        <v>694</v>
      </c>
      <c r="D299" s="361" t="s">
        <v>363</v>
      </c>
      <c r="I299" s="354">
        <v>1</v>
      </c>
    </row>
    <row r="300" spans="1:9" x14ac:dyDescent="0.2">
      <c r="A300" s="337">
        <f t="shared" si="4"/>
        <v>38</v>
      </c>
      <c r="B300" s="361" t="s">
        <v>695</v>
      </c>
      <c r="D300" s="361" t="s">
        <v>365</v>
      </c>
      <c r="I300" s="354">
        <v>1</v>
      </c>
    </row>
    <row r="301" spans="1:9" x14ac:dyDescent="0.2">
      <c r="A301" s="337">
        <f t="shared" si="4"/>
        <v>39</v>
      </c>
      <c r="B301" s="361" t="s">
        <v>696</v>
      </c>
      <c r="D301" s="361" t="s">
        <v>366</v>
      </c>
      <c r="I301" s="354">
        <v>1</v>
      </c>
    </row>
    <row r="302" spans="1:9" x14ac:dyDescent="0.2">
      <c r="A302" s="337">
        <f t="shared" si="4"/>
        <v>40</v>
      </c>
      <c r="B302" s="361" t="s">
        <v>697</v>
      </c>
      <c r="D302" s="361" t="s">
        <v>368</v>
      </c>
      <c r="I302" s="354">
        <v>1</v>
      </c>
    </row>
    <row r="303" spans="1:9" x14ac:dyDescent="0.2">
      <c r="A303" s="337">
        <f t="shared" si="4"/>
        <v>41</v>
      </c>
      <c r="B303" s="361" t="s">
        <v>698</v>
      </c>
      <c r="D303" s="361" t="s">
        <v>298</v>
      </c>
      <c r="I303" s="354">
        <v>1</v>
      </c>
    </row>
    <row r="304" spans="1:9" x14ac:dyDescent="0.2">
      <c r="A304" s="337">
        <f t="shared" si="4"/>
        <v>42</v>
      </c>
      <c r="B304" s="361" t="s">
        <v>699</v>
      </c>
      <c r="D304" s="361" t="s">
        <v>297</v>
      </c>
      <c r="I304" s="354">
        <v>1</v>
      </c>
    </row>
    <row r="305" spans="1:9" x14ac:dyDescent="0.2">
      <c r="A305" s="337">
        <f t="shared" si="4"/>
        <v>43</v>
      </c>
      <c r="B305" s="361" t="s">
        <v>700</v>
      </c>
      <c r="D305" s="361" t="s">
        <v>369</v>
      </c>
      <c r="I305" s="354">
        <v>1</v>
      </c>
    </row>
    <row r="306" spans="1:9" x14ac:dyDescent="0.2">
      <c r="A306" s="337">
        <f t="shared" si="4"/>
        <v>44</v>
      </c>
      <c r="B306" s="361" t="s">
        <v>701</v>
      </c>
      <c r="D306" s="361" t="s">
        <v>299</v>
      </c>
      <c r="I306" s="354">
        <v>1</v>
      </c>
    </row>
    <row r="307" spans="1:9" x14ac:dyDescent="0.2">
      <c r="A307" s="337">
        <f t="shared" si="4"/>
        <v>45</v>
      </c>
      <c r="B307" s="361" t="s">
        <v>702</v>
      </c>
      <c r="D307" s="361" t="s">
        <v>367</v>
      </c>
      <c r="I307" s="354">
        <v>1</v>
      </c>
    </row>
    <row r="308" spans="1:9" x14ac:dyDescent="0.2">
      <c r="A308" s="337">
        <f t="shared" si="4"/>
        <v>46</v>
      </c>
      <c r="B308" s="361" t="s">
        <v>703</v>
      </c>
      <c r="D308" s="361" t="s">
        <v>370</v>
      </c>
      <c r="I308" s="354">
        <v>1</v>
      </c>
    </row>
    <row r="309" spans="1:9" x14ac:dyDescent="0.2">
      <c r="A309" s="337">
        <f t="shared" si="4"/>
        <v>47</v>
      </c>
      <c r="B309" s="361" t="s">
        <v>704</v>
      </c>
      <c r="D309" s="361" t="s">
        <v>371</v>
      </c>
      <c r="I309" s="354">
        <v>1</v>
      </c>
    </row>
    <row r="310" spans="1:9" x14ac:dyDescent="0.2">
      <c r="A310" s="337">
        <f t="shared" si="4"/>
        <v>48</v>
      </c>
      <c r="B310" s="361" t="s">
        <v>705</v>
      </c>
      <c r="D310" s="361" t="s">
        <v>372</v>
      </c>
      <c r="I310" s="354">
        <v>1</v>
      </c>
    </row>
    <row r="311" spans="1:9" x14ac:dyDescent="0.2">
      <c r="A311" s="337">
        <f t="shared" si="4"/>
        <v>49</v>
      </c>
      <c r="B311" s="361" t="s">
        <v>706</v>
      </c>
      <c r="D311" s="361" t="s">
        <v>373</v>
      </c>
      <c r="I311" s="354">
        <v>1</v>
      </c>
    </row>
    <row r="312" spans="1:9" x14ac:dyDescent="0.2">
      <c r="A312" s="337">
        <f t="shared" si="4"/>
        <v>50</v>
      </c>
      <c r="B312" s="361" t="s">
        <v>707</v>
      </c>
      <c r="D312" s="361" t="s">
        <v>374</v>
      </c>
      <c r="I312" s="354">
        <v>1</v>
      </c>
    </row>
    <row r="313" spans="1:9" x14ac:dyDescent="0.2">
      <c r="A313" s="337">
        <f t="shared" si="4"/>
        <v>51</v>
      </c>
      <c r="B313" s="361" t="s">
        <v>708</v>
      </c>
      <c r="D313" s="361" t="s">
        <v>375</v>
      </c>
      <c r="I313" s="354">
        <v>1</v>
      </c>
    </row>
    <row r="314" spans="1:9" x14ac:dyDescent="0.2">
      <c r="A314" s="337">
        <f t="shared" si="4"/>
        <v>52</v>
      </c>
      <c r="B314" s="361" t="s">
        <v>709</v>
      </c>
      <c r="D314" s="361" t="s">
        <v>376</v>
      </c>
      <c r="I314" s="354">
        <v>1</v>
      </c>
    </row>
    <row r="315" spans="1:9" x14ac:dyDescent="0.2">
      <c r="A315" s="337">
        <f t="shared" si="4"/>
        <v>53</v>
      </c>
      <c r="B315" s="361" t="s">
        <v>710</v>
      </c>
      <c r="D315" s="361" t="s">
        <v>377</v>
      </c>
      <c r="I315" s="354">
        <v>1</v>
      </c>
    </row>
    <row r="316" spans="1:9" x14ac:dyDescent="0.2">
      <c r="A316" s="337">
        <f t="shared" si="4"/>
        <v>54</v>
      </c>
      <c r="B316" s="361" t="s">
        <v>711</v>
      </c>
      <c r="D316" s="361" t="s">
        <v>378</v>
      </c>
      <c r="I316" s="354">
        <v>1</v>
      </c>
    </row>
    <row r="317" spans="1:9" x14ac:dyDescent="0.2">
      <c r="A317" s="337">
        <f t="shared" si="4"/>
        <v>55</v>
      </c>
      <c r="B317" s="361" t="s">
        <v>712</v>
      </c>
      <c r="D317" s="361" t="s">
        <v>379</v>
      </c>
      <c r="I317" s="354">
        <v>1</v>
      </c>
    </row>
    <row r="318" spans="1:9" x14ac:dyDescent="0.2">
      <c r="A318" s="337">
        <f t="shared" si="4"/>
        <v>56</v>
      </c>
      <c r="B318" s="361" t="s">
        <v>713</v>
      </c>
      <c r="D318" s="361" t="s">
        <v>380</v>
      </c>
      <c r="I318" s="354">
        <v>1</v>
      </c>
    </row>
    <row r="319" spans="1:9" x14ac:dyDescent="0.2">
      <c r="A319" s="337">
        <f t="shared" si="4"/>
        <v>57</v>
      </c>
      <c r="B319" s="361" t="s">
        <v>714</v>
      </c>
      <c r="D319" s="361" t="s">
        <v>381</v>
      </c>
      <c r="I319" s="354">
        <v>1</v>
      </c>
    </row>
    <row r="322" spans="1:10" x14ac:dyDescent="0.2">
      <c r="A322" s="347"/>
      <c r="B322" s="347"/>
      <c r="C322" s="347"/>
      <c r="D322" s="347"/>
      <c r="E322" s="347"/>
      <c r="F322" s="347"/>
      <c r="G322" s="347"/>
      <c r="H322" s="347"/>
      <c r="I322" s="347"/>
      <c r="J322" s="347"/>
    </row>
    <row r="323" spans="1:10" ht="13.5" x14ac:dyDescent="0.25">
      <c r="A323" s="348" t="s">
        <v>601</v>
      </c>
      <c r="I323" s="330">
        <f>1+I258</f>
        <v>196</v>
      </c>
    </row>
    <row r="324" spans="1:10" ht="13.5" x14ac:dyDescent="0.25">
      <c r="A324" s="348" t="s">
        <v>602</v>
      </c>
    </row>
    <row r="327" spans="1:10" ht="13.5" x14ac:dyDescent="0.25">
      <c r="A327" s="329"/>
      <c r="E327" s="770" t="s">
        <v>581</v>
      </c>
      <c r="F327" s="770"/>
      <c r="G327" s="770"/>
    </row>
    <row r="328" spans="1:10" ht="13.5" x14ac:dyDescent="0.25">
      <c r="A328" s="329"/>
      <c r="B328" s="331"/>
      <c r="E328" s="770"/>
      <c r="F328" s="770"/>
      <c r="G328" s="770"/>
    </row>
    <row r="329" spans="1:10" ht="13.5" x14ac:dyDescent="0.25">
      <c r="A329" s="332"/>
      <c r="B329" s="333" t="s">
        <v>582</v>
      </c>
      <c r="C329" s="332"/>
      <c r="D329" s="332"/>
      <c r="E329" s="332"/>
      <c r="F329" s="332"/>
      <c r="G329" s="332"/>
      <c r="H329" s="332"/>
      <c r="I329" s="332"/>
      <c r="J329" s="332"/>
    </row>
    <row r="330" spans="1:10" x14ac:dyDescent="0.2">
      <c r="A330" s="337"/>
      <c r="B330" s="361"/>
      <c r="D330" s="361"/>
      <c r="I330" s="354"/>
    </row>
    <row r="331" spans="1:10" s="349" customFormat="1" ht="14.25" x14ac:dyDescent="0.2">
      <c r="A331" s="360" t="s">
        <v>327</v>
      </c>
      <c r="B331" s="361" t="s">
        <v>328</v>
      </c>
      <c r="C331" s="360"/>
      <c r="D331" s="361" t="s">
        <v>324</v>
      </c>
      <c r="E331" s="363"/>
      <c r="F331" s="363"/>
      <c r="G331" s="363"/>
      <c r="H331" s="363"/>
      <c r="I331" s="362" t="s">
        <v>330</v>
      </c>
    </row>
    <row r="332" spans="1:10" s="349" customFormat="1" x14ac:dyDescent="0.2">
      <c r="A332" s="337">
        <f>1+A319</f>
        <v>58</v>
      </c>
      <c r="B332" s="361" t="s">
        <v>715</v>
      </c>
      <c r="C332" s="330"/>
      <c r="D332" s="361" t="s">
        <v>383</v>
      </c>
      <c r="E332" s="330"/>
      <c r="F332" s="330"/>
      <c r="G332" s="330"/>
      <c r="H332" s="330"/>
      <c r="I332" s="354">
        <v>0.6</v>
      </c>
    </row>
    <row r="333" spans="1:10" x14ac:dyDescent="0.2">
      <c r="A333" s="337">
        <f>1+A332</f>
        <v>59</v>
      </c>
      <c r="B333" s="361" t="s">
        <v>716</v>
      </c>
      <c r="D333" s="361" t="s">
        <v>384</v>
      </c>
      <c r="I333" s="354">
        <v>0.6</v>
      </c>
    </row>
    <row r="334" spans="1:10" x14ac:dyDescent="0.2">
      <c r="A334" s="337">
        <f>1+A333</f>
        <v>60</v>
      </c>
      <c r="B334" s="361" t="s">
        <v>717</v>
      </c>
      <c r="D334" s="361" t="s">
        <v>385</v>
      </c>
      <c r="I334" s="354">
        <v>0.6</v>
      </c>
    </row>
    <row r="335" spans="1:10" x14ac:dyDescent="0.2">
      <c r="A335" s="337">
        <f t="shared" ref="A335:A367" si="5">1+A334</f>
        <v>61</v>
      </c>
      <c r="B335" s="361" t="s">
        <v>718</v>
      </c>
      <c r="D335" s="361" t="s">
        <v>386</v>
      </c>
      <c r="I335" s="354">
        <v>0.6</v>
      </c>
    </row>
    <row r="336" spans="1:10" x14ac:dyDescent="0.2">
      <c r="A336" s="337">
        <f t="shared" si="5"/>
        <v>62</v>
      </c>
      <c r="B336" s="361" t="s">
        <v>719</v>
      </c>
      <c r="D336" s="361" t="s">
        <v>388</v>
      </c>
      <c r="I336" s="354">
        <v>0.6</v>
      </c>
    </row>
    <row r="337" spans="1:9" x14ac:dyDescent="0.2">
      <c r="A337" s="337">
        <f t="shared" si="5"/>
        <v>63</v>
      </c>
      <c r="B337" s="361" t="s">
        <v>720</v>
      </c>
      <c r="D337" s="361" t="s">
        <v>389</v>
      </c>
      <c r="I337" s="354">
        <v>0.6</v>
      </c>
    </row>
    <row r="338" spans="1:9" x14ac:dyDescent="0.2">
      <c r="A338" s="337">
        <f t="shared" si="5"/>
        <v>64</v>
      </c>
      <c r="B338" s="361" t="s">
        <v>721</v>
      </c>
      <c r="D338" s="361" t="s">
        <v>390</v>
      </c>
      <c r="I338" s="354">
        <v>0.6</v>
      </c>
    </row>
    <row r="339" spans="1:9" x14ac:dyDescent="0.2">
      <c r="A339" s="337">
        <f t="shared" si="5"/>
        <v>65</v>
      </c>
      <c r="B339" s="361" t="s">
        <v>722</v>
      </c>
      <c r="D339" s="361" t="s">
        <v>391</v>
      </c>
      <c r="I339" s="354">
        <v>0.6</v>
      </c>
    </row>
    <row r="340" spans="1:9" x14ac:dyDescent="0.2">
      <c r="A340" s="337">
        <f t="shared" si="5"/>
        <v>66</v>
      </c>
      <c r="B340" s="361" t="s">
        <v>723</v>
      </c>
      <c r="D340" s="361" t="s">
        <v>392</v>
      </c>
      <c r="I340" s="354">
        <v>0.6</v>
      </c>
    </row>
    <row r="341" spans="1:9" x14ac:dyDescent="0.2">
      <c r="A341" s="337">
        <f t="shared" si="5"/>
        <v>67</v>
      </c>
      <c r="B341" s="361" t="s">
        <v>724</v>
      </c>
      <c r="D341" s="361" t="s">
        <v>393</v>
      </c>
      <c r="I341" s="354">
        <v>0.6</v>
      </c>
    </row>
    <row r="342" spans="1:9" x14ac:dyDescent="0.2">
      <c r="A342" s="337">
        <f t="shared" si="5"/>
        <v>68</v>
      </c>
      <c r="B342" s="361" t="s">
        <v>725</v>
      </c>
      <c r="D342" s="361" t="s">
        <v>317</v>
      </c>
      <c r="I342" s="354">
        <v>0.6</v>
      </c>
    </row>
    <row r="343" spans="1:9" x14ac:dyDescent="0.2">
      <c r="A343" s="337">
        <f t="shared" si="5"/>
        <v>69</v>
      </c>
      <c r="B343" s="361" t="s">
        <v>726</v>
      </c>
      <c r="D343" s="361" t="s">
        <v>394</v>
      </c>
      <c r="I343" s="354">
        <v>0.6</v>
      </c>
    </row>
    <row r="344" spans="1:9" x14ac:dyDescent="0.2">
      <c r="A344" s="337">
        <f t="shared" si="5"/>
        <v>70</v>
      </c>
      <c r="B344" s="361" t="s">
        <v>727</v>
      </c>
      <c r="D344" s="361" t="s">
        <v>395</v>
      </c>
      <c r="I344" s="354">
        <v>0.6</v>
      </c>
    </row>
    <row r="345" spans="1:9" x14ac:dyDescent="0.2">
      <c r="A345" s="337">
        <f t="shared" si="5"/>
        <v>71</v>
      </c>
      <c r="B345" s="361" t="s">
        <v>728</v>
      </c>
      <c r="D345" s="361" t="s">
        <v>396</v>
      </c>
      <c r="I345" s="354">
        <v>0.6</v>
      </c>
    </row>
    <row r="346" spans="1:9" x14ac:dyDescent="0.2">
      <c r="A346" s="337">
        <f t="shared" si="5"/>
        <v>72</v>
      </c>
      <c r="B346" s="361" t="s">
        <v>729</v>
      </c>
      <c r="D346" s="361" t="s">
        <v>196</v>
      </c>
      <c r="I346" s="354">
        <v>0.6</v>
      </c>
    </row>
    <row r="347" spans="1:9" x14ac:dyDescent="0.2">
      <c r="A347" s="337">
        <f t="shared" si="5"/>
        <v>73</v>
      </c>
      <c r="B347" s="361" t="s">
        <v>730</v>
      </c>
      <c r="D347" s="361" t="s">
        <v>165</v>
      </c>
      <c r="I347" s="354">
        <v>0.6</v>
      </c>
    </row>
    <row r="348" spans="1:9" x14ac:dyDescent="0.2">
      <c r="A348" s="337">
        <f t="shared" si="5"/>
        <v>74</v>
      </c>
      <c r="B348" s="361" t="s">
        <v>731</v>
      </c>
      <c r="D348" s="361" t="s">
        <v>397</v>
      </c>
      <c r="I348" s="354">
        <v>0.6</v>
      </c>
    </row>
    <row r="349" spans="1:9" x14ac:dyDescent="0.2">
      <c r="A349" s="337">
        <f t="shared" si="5"/>
        <v>75</v>
      </c>
      <c r="B349" s="361" t="s">
        <v>732</v>
      </c>
      <c r="D349" s="361" t="s">
        <v>398</v>
      </c>
      <c r="I349" s="354">
        <v>0.6</v>
      </c>
    </row>
    <row r="350" spans="1:9" x14ac:dyDescent="0.2">
      <c r="A350" s="337">
        <f t="shared" si="5"/>
        <v>76</v>
      </c>
      <c r="B350" s="361" t="s">
        <v>733</v>
      </c>
      <c r="D350" s="361" t="s">
        <v>399</v>
      </c>
      <c r="I350" s="354">
        <v>0.6</v>
      </c>
    </row>
    <row r="351" spans="1:9" x14ac:dyDescent="0.2">
      <c r="A351" s="337">
        <f t="shared" si="5"/>
        <v>77</v>
      </c>
      <c r="B351" s="361" t="s">
        <v>734</v>
      </c>
      <c r="D351" s="361" t="s">
        <v>400</v>
      </c>
      <c r="I351" s="354">
        <v>0.6</v>
      </c>
    </row>
    <row r="352" spans="1:9" x14ac:dyDescent="0.2">
      <c r="A352" s="337">
        <f t="shared" si="5"/>
        <v>78</v>
      </c>
      <c r="B352" s="361" t="s">
        <v>735</v>
      </c>
      <c r="D352" s="361" t="s">
        <v>303</v>
      </c>
      <c r="I352" s="354">
        <v>0.6</v>
      </c>
    </row>
    <row r="353" spans="1:9" x14ac:dyDescent="0.2">
      <c r="A353" s="337">
        <f t="shared" si="5"/>
        <v>79</v>
      </c>
      <c r="B353" s="361" t="s">
        <v>736</v>
      </c>
      <c r="D353" s="361" t="s">
        <v>401</v>
      </c>
      <c r="I353" s="354">
        <v>0.6</v>
      </c>
    </row>
    <row r="354" spans="1:9" x14ac:dyDescent="0.2">
      <c r="A354" s="337">
        <f t="shared" si="5"/>
        <v>80</v>
      </c>
      <c r="B354" s="361" t="s">
        <v>737</v>
      </c>
      <c r="D354" s="361" t="s">
        <v>304</v>
      </c>
      <c r="I354" s="354">
        <v>0.6</v>
      </c>
    </row>
    <row r="355" spans="1:9" x14ac:dyDescent="0.2">
      <c r="A355" s="337">
        <f t="shared" si="5"/>
        <v>81</v>
      </c>
      <c r="B355" s="361" t="s">
        <v>738</v>
      </c>
      <c r="D355" s="361" t="s">
        <v>403</v>
      </c>
      <c r="I355" s="354">
        <v>0.4</v>
      </c>
    </row>
    <row r="356" spans="1:9" x14ac:dyDescent="0.2">
      <c r="A356" s="337">
        <f t="shared" si="5"/>
        <v>82</v>
      </c>
      <c r="B356" s="361" t="s">
        <v>739</v>
      </c>
      <c r="D356" s="361" t="s">
        <v>404</v>
      </c>
      <c r="I356" s="354">
        <v>0.4</v>
      </c>
    </row>
    <row r="357" spans="1:9" x14ac:dyDescent="0.2">
      <c r="A357" s="337">
        <f t="shared" si="5"/>
        <v>83</v>
      </c>
      <c r="B357" s="361" t="s">
        <v>740</v>
      </c>
      <c r="D357" s="361" t="s">
        <v>307</v>
      </c>
      <c r="I357" s="354">
        <v>0.4</v>
      </c>
    </row>
    <row r="358" spans="1:9" x14ac:dyDescent="0.2">
      <c r="A358" s="337">
        <f t="shared" si="5"/>
        <v>84</v>
      </c>
      <c r="B358" s="361" t="s">
        <v>741</v>
      </c>
      <c r="D358" s="361" t="s">
        <v>409</v>
      </c>
      <c r="I358" s="354">
        <v>0.4</v>
      </c>
    </row>
    <row r="359" spans="1:9" x14ac:dyDescent="0.2">
      <c r="A359" s="337">
        <f t="shared" si="5"/>
        <v>85</v>
      </c>
      <c r="B359" s="361" t="s">
        <v>742</v>
      </c>
      <c r="D359" s="361" t="s">
        <v>410</v>
      </c>
      <c r="I359" s="354">
        <v>0.4</v>
      </c>
    </row>
    <row r="360" spans="1:9" x14ac:dyDescent="0.2">
      <c r="A360" s="337">
        <f t="shared" si="5"/>
        <v>86</v>
      </c>
      <c r="B360" s="361" t="s">
        <v>743</v>
      </c>
      <c r="D360" s="361" t="s">
        <v>411</v>
      </c>
      <c r="I360" s="354">
        <v>0.4</v>
      </c>
    </row>
    <row r="361" spans="1:9" x14ac:dyDescent="0.2">
      <c r="A361" s="337">
        <f t="shared" si="5"/>
        <v>87</v>
      </c>
      <c r="B361" s="361" t="s">
        <v>744</v>
      </c>
      <c r="D361" s="361" t="s">
        <v>412</v>
      </c>
      <c r="I361" s="354">
        <v>0.4</v>
      </c>
    </row>
    <row r="362" spans="1:9" x14ac:dyDescent="0.2">
      <c r="A362" s="337">
        <f t="shared" si="5"/>
        <v>88</v>
      </c>
      <c r="B362" s="361" t="s">
        <v>745</v>
      </c>
      <c r="D362" s="361" t="s">
        <v>413</v>
      </c>
      <c r="I362" s="354">
        <v>0</v>
      </c>
    </row>
    <row r="363" spans="1:9" x14ac:dyDescent="0.2">
      <c r="A363" s="337">
        <f t="shared" si="5"/>
        <v>89</v>
      </c>
      <c r="B363" s="361" t="s">
        <v>746</v>
      </c>
      <c r="D363" s="361" t="s">
        <v>415</v>
      </c>
      <c r="I363" s="354">
        <v>0</v>
      </c>
    </row>
    <row r="364" spans="1:9" x14ac:dyDescent="0.2">
      <c r="A364" s="337">
        <f t="shared" si="5"/>
        <v>90</v>
      </c>
      <c r="B364" s="361" t="s">
        <v>747</v>
      </c>
      <c r="D364" s="361" t="s">
        <v>416</v>
      </c>
      <c r="I364" s="354">
        <v>0</v>
      </c>
    </row>
    <row r="365" spans="1:9" x14ac:dyDescent="0.2">
      <c r="A365" s="337">
        <f t="shared" si="5"/>
        <v>91</v>
      </c>
      <c r="B365" s="361" t="s">
        <v>748</v>
      </c>
      <c r="D365" s="361" t="s">
        <v>417</v>
      </c>
      <c r="I365" s="354">
        <v>0</v>
      </c>
    </row>
    <row r="366" spans="1:9" x14ac:dyDescent="0.2">
      <c r="A366" s="337">
        <f t="shared" si="5"/>
        <v>92</v>
      </c>
      <c r="B366" s="361" t="s">
        <v>749</v>
      </c>
      <c r="D366" s="361" t="s">
        <v>418</v>
      </c>
      <c r="I366" s="354">
        <v>0</v>
      </c>
    </row>
    <row r="367" spans="1:9" x14ac:dyDescent="0.2">
      <c r="A367" s="337">
        <f t="shared" si="5"/>
        <v>93</v>
      </c>
      <c r="B367" s="361" t="s">
        <v>750</v>
      </c>
      <c r="D367" s="361" t="s">
        <v>423</v>
      </c>
      <c r="I367" s="354">
        <v>0</v>
      </c>
    </row>
    <row r="387" spans="1:10" x14ac:dyDescent="0.2">
      <c r="A387" s="347"/>
      <c r="B387" s="347"/>
      <c r="C387" s="347"/>
      <c r="D387" s="347"/>
      <c r="E387" s="347"/>
      <c r="F387" s="347"/>
      <c r="G387" s="347"/>
      <c r="H387" s="347"/>
      <c r="I387" s="347"/>
      <c r="J387" s="347"/>
    </row>
    <row r="388" spans="1:10" ht="13.5" x14ac:dyDescent="0.25">
      <c r="A388" s="348" t="s">
        <v>601</v>
      </c>
      <c r="I388" s="330">
        <f>1+I323</f>
        <v>197</v>
      </c>
    </row>
    <row r="389" spans="1:10" ht="13.5" x14ac:dyDescent="0.25">
      <c r="A389" s="348" t="s">
        <v>602</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shapeId="8198" r:id="rId9"/>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min="2" max="2" width="21.7109375" bestFit="1" customWidth="1"/>
    <col min="3" max="3" width="18.5703125" bestFit="1" customWidth="1"/>
  </cols>
  <sheetData>
    <row r="1" spans="2:3" ht="15.75" thickBot="1" x14ac:dyDescent="0.3"/>
    <row r="2" spans="2:3" ht="15.75" thickBot="1" x14ac:dyDescent="0.3">
      <c r="B2" s="800" t="s">
        <v>753</v>
      </c>
      <c r="C2" s="801"/>
    </row>
    <row r="3" spans="2:3" ht="15.75" thickBot="1" x14ac:dyDescent="0.3">
      <c r="B3" s="371" t="s">
        <v>754</v>
      </c>
      <c r="C3" s="372" t="str">
        <f>+'A-D.- FICHA'!J20</f>
        <v>Matalaque</v>
      </c>
    </row>
    <row r="4" spans="2:3" ht="15.75" thickBot="1" x14ac:dyDescent="0.3">
      <c r="B4" s="371" t="s">
        <v>755</v>
      </c>
      <c r="C4" s="372" t="str">
        <f>+'A-D.- FICHA'!J18</f>
        <v>LIMA</v>
      </c>
    </row>
    <row r="5" spans="2:3" ht="15.75" thickBot="1" x14ac:dyDescent="0.3">
      <c r="B5" s="371" t="s">
        <v>756</v>
      </c>
      <c r="C5" s="372" t="str">
        <f>+'A-D.- FICHA'!J14</f>
        <v>LIMA</v>
      </c>
    </row>
    <row r="6" spans="2:3" ht="15.75" thickBot="1" x14ac:dyDescent="0.3">
      <c r="B6" s="371" t="s">
        <v>757</v>
      </c>
      <c r="C6" s="372" t="str">
        <f>+'A-D.- FICHA'!J16</f>
        <v>LIMA</v>
      </c>
    </row>
    <row r="7" spans="2:3" ht="15.75" thickBot="1" x14ac:dyDescent="0.3">
      <c r="B7" s="371" t="s">
        <v>520</v>
      </c>
      <c r="C7" s="372" t="str">
        <f>+'A-D.- FICHA'!P16</f>
        <v>3N</v>
      </c>
    </row>
    <row r="8" spans="2:3" ht="15.75" thickBot="1" x14ac:dyDescent="0.3">
      <c r="B8" s="371" t="s">
        <v>758</v>
      </c>
      <c r="C8" s="372" t="str">
        <f>+'A-D.- FICHA'!P20</f>
        <v>Nacional</v>
      </c>
    </row>
    <row r="9" spans="2:3" ht="15.75" thickBot="1" x14ac:dyDescent="0.3">
      <c r="B9" s="371" t="s">
        <v>759</v>
      </c>
      <c r="C9" s="386">
        <f>+'A-D.- FICHA'!E20</f>
        <v>0</v>
      </c>
    </row>
    <row r="10" spans="2:3" ht="15.75" thickBot="1" x14ac:dyDescent="0.3">
      <c r="B10" s="371" t="s">
        <v>523</v>
      </c>
      <c r="C10" s="387">
        <f>+'A-D.- FICHA'!P18</f>
        <v>30298</v>
      </c>
    </row>
    <row r="11" spans="2:3" ht="15.75" thickBot="1" x14ac:dyDescent="0.3">
      <c r="B11" s="371" t="s">
        <v>760</v>
      </c>
      <c r="C11" s="372" t="str">
        <f>+'A-D.- FICHA'!J10</f>
        <v>PUENTE</v>
      </c>
    </row>
    <row r="12" spans="2:3" ht="15.75" thickBot="1" x14ac:dyDescent="0.3">
      <c r="B12" s="800" t="s">
        <v>761</v>
      </c>
      <c r="C12" s="801"/>
    </row>
    <row r="13" spans="2:3" ht="15.75" thickBot="1" x14ac:dyDescent="0.3">
      <c r="B13" s="371" t="s">
        <v>61</v>
      </c>
      <c r="C13" s="388" t="str">
        <f>+'A-D.- FICHA'!E79</f>
        <v xml:space="preserve">  Modular</v>
      </c>
    </row>
    <row r="14" spans="2:3" ht="15.75" thickBot="1" x14ac:dyDescent="0.3">
      <c r="B14" s="371" t="s">
        <v>62</v>
      </c>
      <c r="C14" s="388" t="str">
        <f>+'A-D.- FICHA'!E85</f>
        <v>Perfiles Metálicos</v>
      </c>
    </row>
    <row r="15" spans="2:3" ht="15.75" thickBot="1" x14ac:dyDescent="0.3">
      <c r="B15" s="371" t="s">
        <v>762</v>
      </c>
      <c r="C15" s="388">
        <f>+'A-D.- FICHA'!E63</f>
        <v>1</v>
      </c>
    </row>
    <row r="16" spans="2:3" ht="15.75" thickBot="1" x14ac:dyDescent="0.3">
      <c r="B16" s="371" t="s">
        <v>763</v>
      </c>
      <c r="C16" s="388" t="str">
        <f>+'A-D.- FICHA'!E83</f>
        <v>Simp. Apoyado</v>
      </c>
    </row>
    <row r="17" spans="2:3" ht="15.75" thickBot="1" x14ac:dyDescent="0.3">
      <c r="B17" s="371" t="s">
        <v>12</v>
      </c>
      <c r="C17" s="389">
        <f>+'A-D.- FICHA'!E67</f>
        <v>31.2</v>
      </c>
    </row>
    <row r="18" spans="2:3" ht="15.75" thickBot="1" x14ac:dyDescent="0.3">
      <c r="B18" s="371" t="s">
        <v>764</v>
      </c>
      <c r="C18" s="388" t="str">
        <f>+'A-D.- FICHA'!E103</f>
        <v>Metálica</v>
      </c>
    </row>
    <row r="19" spans="2:3" ht="15.75" thickBot="1" x14ac:dyDescent="0.3">
      <c r="B19" s="371" t="s">
        <v>765</v>
      </c>
      <c r="C19" s="388">
        <f>+'A-D.- FICHA'!E34</f>
        <v>1</v>
      </c>
    </row>
    <row r="20" spans="2:3" ht="15.75" thickBot="1" x14ac:dyDescent="0.3">
      <c r="B20" s="371" t="s">
        <v>766</v>
      </c>
      <c r="C20" s="388" t="str">
        <f>+'A-D.- FICHA'!E38</f>
        <v>N/A</v>
      </c>
    </row>
    <row r="21" spans="2:3" ht="15.75" thickBot="1" x14ac:dyDescent="0.3">
      <c r="B21" s="371" t="s">
        <v>767</v>
      </c>
      <c r="C21" s="389" t="str">
        <f>+'A-D.- FICHA'!E101</f>
        <v>5 pulg</v>
      </c>
    </row>
    <row r="22" spans="2:3" ht="15.75" thickBot="1" x14ac:dyDescent="0.3">
      <c r="B22" s="371" t="s">
        <v>768</v>
      </c>
      <c r="C22" s="389">
        <f>+'A-D.- FICHA'!P105</f>
        <v>0</v>
      </c>
    </row>
    <row r="23" spans="2:3" ht="15.75" thickBot="1" x14ac:dyDescent="0.3">
      <c r="B23" s="371" t="s">
        <v>769</v>
      </c>
      <c r="C23" s="389">
        <f>+'A-D.- FICHA'!J107</f>
        <v>0</v>
      </c>
    </row>
    <row r="24" spans="2:3" ht="15.75" thickBot="1" x14ac:dyDescent="0.3">
      <c r="B24" s="371" t="s">
        <v>770</v>
      </c>
      <c r="C24" s="388">
        <f>+'A-D.- FICHA'!J101</f>
        <v>0</v>
      </c>
    </row>
    <row r="25" spans="2:3" ht="15.75" thickBot="1" x14ac:dyDescent="0.3">
      <c r="B25" s="800" t="s">
        <v>771</v>
      </c>
      <c r="C25" s="801"/>
    </row>
    <row r="26" spans="2:3" ht="15.75" thickBot="1" x14ac:dyDescent="0.3">
      <c r="B26" s="371" t="s">
        <v>772</v>
      </c>
      <c r="C26" s="372" t="str">
        <f>+'A-D.- FICHA'!J121</f>
        <v>Gravedad</v>
      </c>
    </row>
    <row r="27" spans="2:3" ht="15.75" thickBot="1" x14ac:dyDescent="0.3">
      <c r="B27" s="371" t="s">
        <v>773</v>
      </c>
      <c r="C27" s="372" t="str">
        <f>IF(+'A-D.- FICHA'!G184=0,"No aplica",+'A-D.- FICHA'!G184=0)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GBO Ingenieros Consultores</dc:creator>
  <cp:keywords>EF</cp:keywords>
  <cp:lastModifiedBy>GBO Ingenieros Consultores</cp:lastModifiedBy>
  <cp:lastPrinted>2026-07-25T20:58:55Z</cp:lastPrinted>
  <dcterms:created xsi:type="dcterms:W3CDTF">2011-03-30T15:30:47Z</dcterms:created>
  <dcterms:modified xsi:type="dcterms:W3CDTF">2026-10-07T23:23:35Z</dcterms:modified>
</cp:coreProperties>
</file>