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王傳鈞\文件\課程資料\投資學(研究所)\HW1\"/>
    </mc:Choice>
  </mc:AlternateContent>
  <bookViews>
    <workbookView xWindow="0" yWindow="0" windowWidth="23040" windowHeight="9324" activeTab="4"/>
  </bookViews>
  <sheets>
    <sheet name="ρ=original" sheetId="1" r:id="rId1"/>
    <sheet name="ρ=-1" sheetId="2" r:id="rId2"/>
    <sheet name="ρ=+1" sheetId="4" r:id="rId3"/>
    <sheet name="optimal(A=4)" sheetId="5" r:id="rId4"/>
    <sheet name="optimal(A=1)" sheetId="6" r:id="rId5"/>
  </sheets>
  <definedNames>
    <definedName name="solver_adj" localSheetId="4" hidden="1">'optimal(A=1)'!$P$18</definedName>
    <definedName name="solver_adj" localSheetId="3" hidden="1">'optimal(A=4)'!$O$18</definedName>
    <definedName name="solver_adj" localSheetId="2" hidden="1">'ρ=+1'!$G$44</definedName>
    <definedName name="solver_adj" localSheetId="1" hidden="1">'ρ=-1'!$G$44</definedName>
    <definedName name="solver_adj" localSheetId="0" hidden="1">'ρ=original'!$G$44</definedName>
    <definedName name="solver_cvg" localSheetId="4" hidden="1">0.000000001</definedName>
    <definedName name="solver_cvg" localSheetId="3" hidden="1">0.00001</definedName>
    <definedName name="solver_cvg" localSheetId="2" hidden="1">0.00001</definedName>
    <definedName name="solver_cvg" localSheetId="1" hidden="1">0.00001</definedName>
    <definedName name="solver_cvg" localSheetId="0" hidden="1">0.00001</definedName>
    <definedName name="solver_drv" localSheetId="4" hidden="1">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4" hidden="1">1</definedName>
    <definedName name="solver_eng" localSheetId="3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4" hidden="1">1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4" hidden="1">2147483647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mip" localSheetId="4" hidden="1">2147483647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4" hidden="1">30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4" hidden="1">0.075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4" hidden="1">2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4" hidden="1">1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4" hidden="1">2147483647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4" hidden="1">0</definedName>
    <definedName name="solver_num" localSheetId="3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4" hidden="1">1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4" hidden="1">'optimal(A=1)'!$Q$18</definedName>
    <definedName name="solver_opt" localSheetId="3" hidden="1">'optimal(A=4)'!$Q$18</definedName>
    <definedName name="solver_opt" localSheetId="2" hidden="1">'ρ=+1'!$I$44</definedName>
    <definedName name="solver_opt" localSheetId="1" hidden="1">'ρ=-1'!$I$44</definedName>
    <definedName name="solver_opt" localSheetId="0" hidden="1">'ρ=original'!$I$44</definedName>
    <definedName name="solver_pre" localSheetId="4" hidden="1">0.000000001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4" hidden="1">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lx" localSheetId="4" hidden="1">2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4" hidden="1">0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4" hidden="1">1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4" hidden="1">2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4" hidden="1">100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4" hidden="1">2147483647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4" hidden="1">0.01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4" hidden="1">3</definedName>
    <definedName name="solver_typ" localSheetId="3" hidden="1">3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4" hidden="1">44.331120227</definedName>
    <definedName name="solver_val" localSheetId="3" hidden="1">12.402780056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4" hidden="1">3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5" l="1"/>
  <c r="O18" i="6" l="1"/>
  <c r="H46" i="6" l="1"/>
  <c r="H45" i="6"/>
  <c r="H44" i="6"/>
  <c r="K44" i="6" s="1"/>
  <c r="L44" i="6" s="1"/>
  <c r="H43" i="6"/>
  <c r="H42" i="6"/>
  <c r="K41" i="6"/>
  <c r="L41" i="6" s="1"/>
  <c r="H41" i="6"/>
  <c r="H40" i="6"/>
  <c r="H39" i="6"/>
  <c r="J39" i="6" s="1"/>
  <c r="H38" i="6"/>
  <c r="H37" i="6"/>
  <c r="H36" i="6"/>
  <c r="K36" i="6" s="1"/>
  <c r="L36" i="6" s="1"/>
  <c r="H35" i="6"/>
  <c r="H34" i="6"/>
  <c r="B34" i="6"/>
  <c r="H33" i="6"/>
  <c r="C33" i="6"/>
  <c r="B33" i="6"/>
  <c r="K32" i="6"/>
  <c r="L32" i="6" s="1"/>
  <c r="H32" i="6"/>
  <c r="C32" i="6"/>
  <c r="B32" i="6"/>
  <c r="K43" i="6" s="1"/>
  <c r="L43" i="6" s="1"/>
  <c r="H31" i="6"/>
  <c r="K31" i="6" s="1"/>
  <c r="L31" i="6" s="1"/>
  <c r="H30" i="6"/>
  <c r="C30" i="6"/>
  <c r="B30" i="6"/>
  <c r="H29" i="6"/>
  <c r="C29" i="6"/>
  <c r="B29" i="6"/>
  <c r="K28" i="6"/>
  <c r="L28" i="6" s="1"/>
  <c r="H28" i="6"/>
  <c r="C28" i="6"/>
  <c r="B28" i="6"/>
  <c r="H27" i="6"/>
  <c r="K27" i="6" s="1"/>
  <c r="L27" i="6" s="1"/>
  <c r="C27" i="6"/>
  <c r="B27" i="6"/>
  <c r="J15" i="6" s="1"/>
  <c r="H26" i="6"/>
  <c r="K26" i="6" s="1"/>
  <c r="L26" i="6" s="1"/>
  <c r="H25" i="6"/>
  <c r="K25" i="6" s="1"/>
  <c r="L25" i="6" s="1"/>
  <c r="H24" i="6"/>
  <c r="E24" i="6"/>
  <c r="D24" i="6"/>
  <c r="K23" i="6"/>
  <c r="L23" i="6" s="1"/>
  <c r="H23" i="6"/>
  <c r="E23" i="6"/>
  <c r="D23" i="6"/>
  <c r="H22" i="6"/>
  <c r="K22" i="6" s="1"/>
  <c r="L22" i="6" s="1"/>
  <c r="E22" i="6"/>
  <c r="D22" i="6"/>
  <c r="H21" i="6"/>
  <c r="J21" i="6" s="1"/>
  <c r="E21" i="6"/>
  <c r="D21" i="6"/>
  <c r="H20" i="6"/>
  <c r="K20" i="6" s="1"/>
  <c r="L20" i="6" s="1"/>
  <c r="E20" i="6"/>
  <c r="D20" i="6"/>
  <c r="H19" i="6"/>
  <c r="J19" i="6" s="1"/>
  <c r="E19" i="6"/>
  <c r="D19" i="6"/>
  <c r="H18" i="6"/>
  <c r="K18" i="6" s="1"/>
  <c r="L18" i="6" s="1"/>
  <c r="E18" i="6"/>
  <c r="D18" i="6"/>
  <c r="P17" i="6"/>
  <c r="H17" i="6"/>
  <c r="K17" i="6" s="1"/>
  <c r="L17" i="6" s="1"/>
  <c r="E17" i="6"/>
  <c r="D17" i="6"/>
  <c r="P16" i="6"/>
  <c r="H16" i="6"/>
  <c r="K16" i="6" s="1"/>
  <c r="L16" i="6" s="1"/>
  <c r="E16" i="6"/>
  <c r="D16" i="6"/>
  <c r="P15" i="6"/>
  <c r="K15" i="6"/>
  <c r="L15" i="6" s="1"/>
  <c r="H15" i="6"/>
  <c r="E15" i="6"/>
  <c r="D15" i="6"/>
  <c r="P14" i="6"/>
  <c r="H14" i="6"/>
  <c r="E14" i="6"/>
  <c r="D14" i="6"/>
  <c r="P13" i="6"/>
  <c r="H13" i="6"/>
  <c r="E13" i="6"/>
  <c r="D13" i="6"/>
  <c r="P12" i="6"/>
  <c r="H12" i="6"/>
  <c r="K12" i="6" s="1"/>
  <c r="L12" i="6" s="1"/>
  <c r="E12" i="6"/>
  <c r="D12" i="6"/>
  <c r="P11" i="6"/>
  <c r="H11" i="6"/>
  <c r="K11" i="6" s="1"/>
  <c r="L11" i="6" s="1"/>
  <c r="E11" i="6"/>
  <c r="D11" i="6"/>
  <c r="P10" i="6"/>
  <c r="H10" i="6"/>
  <c r="K10" i="6" s="1"/>
  <c r="L10" i="6" s="1"/>
  <c r="E10" i="6"/>
  <c r="D10" i="6"/>
  <c r="P9" i="6"/>
  <c r="H9" i="6"/>
  <c r="J9" i="6" s="1"/>
  <c r="E9" i="6"/>
  <c r="D9" i="6"/>
  <c r="P8" i="6"/>
  <c r="K8" i="6"/>
  <c r="L8" i="6" s="1"/>
  <c r="H8" i="6"/>
  <c r="J8" i="6" s="1"/>
  <c r="E8" i="6"/>
  <c r="D8" i="6"/>
  <c r="P7" i="6"/>
  <c r="H7" i="6"/>
  <c r="J7" i="6" s="1"/>
  <c r="E7" i="6"/>
  <c r="D7" i="6"/>
  <c r="P6" i="6"/>
  <c r="H6" i="6"/>
  <c r="K6" i="6" s="1"/>
  <c r="L6" i="6" s="1"/>
  <c r="E6" i="6"/>
  <c r="D6" i="6"/>
  <c r="P5" i="6"/>
  <c r="H5" i="6"/>
  <c r="K5" i="6" s="1"/>
  <c r="L5" i="6" s="1"/>
  <c r="E5" i="6"/>
  <c r="E33" i="6" s="1"/>
  <c r="D5" i="6"/>
  <c r="K34" i="6" l="1"/>
  <c r="L34" i="6" s="1"/>
  <c r="J37" i="6"/>
  <c r="K39" i="6"/>
  <c r="L39" i="6" s="1"/>
  <c r="K42" i="6"/>
  <c r="L42" i="6" s="1"/>
  <c r="J45" i="6"/>
  <c r="K21" i="6"/>
  <c r="L21" i="6" s="1"/>
  <c r="K7" i="6"/>
  <c r="L7" i="6" s="1"/>
  <c r="K19" i="6"/>
  <c r="L19" i="6" s="1"/>
  <c r="J35" i="6"/>
  <c r="K37" i="6"/>
  <c r="L37" i="6" s="1"/>
  <c r="K40" i="6"/>
  <c r="L40" i="6" s="1"/>
  <c r="J43" i="6"/>
  <c r="K45" i="6"/>
  <c r="L45" i="6" s="1"/>
  <c r="J16" i="6"/>
  <c r="J12" i="6"/>
  <c r="J30" i="6"/>
  <c r="K13" i="6"/>
  <c r="L13" i="6" s="1"/>
  <c r="K14" i="6"/>
  <c r="L14" i="6" s="1"/>
  <c r="J23" i="6"/>
  <c r="K24" i="6"/>
  <c r="L24" i="6" s="1"/>
  <c r="J28" i="6"/>
  <c r="K29" i="6"/>
  <c r="L29" i="6" s="1"/>
  <c r="K30" i="6"/>
  <c r="L30" i="6" s="1"/>
  <c r="J32" i="6"/>
  <c r="K33" i="6"/>
  <c r="L33" i="6" s="1"/>
  <c r="K35" i="6"/>
  <c r="L35" i="6" s="1"/>
  <c r="K38" i="6"/>
  <c r="L38" i="6" s="1"/>
  <c r="J41" i="6"/>
  <c r="K46" i="6"/>
  <c r="L46" i="6" s="1"/>
  <c r="D34" i="6"/>
  <c r="D28" i="6"/>
  <c r="D32" i="6"/>
  <c r="J5" i="6"/>
  <c r="J17" i="6"/>
  <c r="J20" i="6"/>
  <c r="J22" i="6"/>
  <c r="J24" i="6"/>
  <c r="J25" i="6"/>
  <c r="J26" i="6"/>
  <c r="J27" i="6"/>
  <c r="E28" i="6"/>
  <c r="J29" i="6"/>
  <c r="E30" i="6"/>
  <c r="J31" i="6"/>
  <c r="E32" i="6"/>
  <c r="J33" i="6"/>
  <c r="J34" i="6"/>
  <c r="J36" i="6"/>
  <c r="J38" i="6"/>
  <c r="J40" i="6"/>
  <c r="J42" i="6"/>
  <c r="J44" i="6"/>
  <c r="J46" i="6"/>
  <c r="D30" i="6"/>
  <c r="J13" i="6"/>
  <c r="J6" i="6"/>
  <c r="K9" i="6"/>
  <c r="L9" i="6" s="1"/>
  <c r="J10" i="6"/>
  <c r="J14" i="6"/>
  <c r="J18" i="6"/>
  <c r="D27" i="6"/>
  <c r="D29" i="6"/>
  <c r="D33" i="6"/>
  <c r="J11" i="6"/>
  <c r="E27" i="6"/>
  <c r="E29" i="6"/>
  <c r="P17" i="5"/>
  <c r="P16" i="5"/>
  <c r="P6" i="5"/>
  <c r="P7" i="5"/>
  <c r="P8" i="5"/>
  <c r="P9" i="5"/>
  <c r="P10" i="5"/>
  <c r="P11" i="5"/>
  <c r="P12" i="5"/>
  <c r="P13" i="5"/>
  <c r="P14" i="5"/>
  <c r="P15" i="5"/>
  <c r="P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5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B34" i="5"/>
  <c r="H33" i="5"/>
  <c r="C33" i="5"/>
  <c r="B33" i="5"/>
  <c r="H32" i="5"/>
  <c r="C32" i="5"/>
  <c r="B32" i="5"/>
  <c r="H31" i="5"/>
  <c r="H30" i="5"/>
  <c r="C30" i="5"/>
  <c r="B30" i="5"/>
  <c r="H29" i="5"/>
  <c r="C29" i="5"/>
  <c r="B29" i="5"/>
  <c r="H28" i="5"/>
  <c r="C28" i="5"/>
  <c r="B28" i="5"/>
  <c r="H27" i="5"/>
  <c r="C27" i="5"/>
  <c r="B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F44" i="4"/>
  <c r="I44" i="4" s="1"/>
  <c r="J44" i="4" s="1"/>
  <c r="F43" i="4"/>
  <c r="I43" i="4" s="1"/>
  <c r="J43" i="4" s="1"/>
  <c r="F42" i="4"/>
  <c r="I42" i="4" s="1"/>
  <c r="J42" i="4" s="1"/>
  <c r="F41" i="4"/>
  <c r="I41" i="4" s="1"/>
  <c r="J41" i="4" s="1"/>
  <c r="F40" i="4"/>
  <c r="I40" i="4" s="1"/>
  <c r="J40" i="4" s="1"/>
  <c r="F39" i="4"/>
  <c r="I39" i="4" s="1"/>
  <c r="J39" i="4" s="1"/>
  <c r="F38" i="4"/>
  <c r="I38" i="4" s="1"/>
  <c r="J38" i="4" s="1"/>
  <c r="F37" i="4"/>
  <c r="I37" i="4" s="1"/>
  <c r="J37" i="4" s="1"/>
  <c r="F36" i="4"/>
  <c r="I36" i="4" s="1"/>
  <c r="J36" i="4" s="1"/>
  <c r="F35" i="4"/>
  <c r="I35" i="4" s="1"/>
  <c r="J35" i="4" s="1"/>
  <c r="F34" i="4"/>
  <c r="I34" i="4" s="1"/>
  <c r="J34" i="4" s="1"/>
  <c r="F33" i="4"/>
  <c r="I33" i="4" s="1"/>
  <c r="J33" i="4" s="1"/>
  <c r="F32" i="4"/>
  <c r="I32" i="4" s="1"/>
  <c r="J32" i="4" s="1"/>
  <c r="F31" i="4"/>
  <c r="I31" i="4" s="1"/>
  <c r="J31" i="4" s="1"/>
  <c r="C31" i="4"/>
  <c r="B31" i="4"/>
  <c r="F30" i="4"/>
  <c r="H30" i="4" s="1"/>
  <c r="C30" i="4"/>
  <c r="B30" i="4"/>
  <c r="I30" i="4" s="1"/>
  <c r="J30" i="4" s="1"/>
  <c r="F29" i="4"/>
  <c r="I29" i="4" s="1"/>
  <c r="J29" i="4" s="1"/>
  <c r="F28" i="4"/>
  <c r="I28" i="4" s="1"/>
  <c r="J28" i="4" s="1"/>
  <c r="C28" i="4"/>
  <c r="B28" i="4"/>
  <c r="F27" i="4"/>
  <c r="H27" i="4" s="1"/>
  <c r="C27" i="4"/>
  <c r="B27" i="4"/>
  <c r="F26" i="4"/>
  <c r="I26" i="4" s="1"/>
  <c r="J26" i="4" s="1"/>
  <c r="C26" i="4"/>
  <c r="B26" i="4"/>
  <c r="F25" i="4"/>
  <c r="H25" i="4" s="1"/>
  <c r="C25" i="4"/>
  <c r="B25" i="4"/>
  <c r="F24" i="4"/>
  <c r="I24" i="4" s="1"/>
  <c r="J24" i="4" s="1"/>
  <c r="F23" i="4"/>
  <c r="I23" i="4" s="1"/>
  <c r="J23" i="4" s="1"/>
  <c r="F22" i="4"/>
  <c r="I22" i="4" s="1"/>
  <c r="J22" i="4" s="1"/>
  <c r="F21" i="4"/>
  <c r="I21" i="4" s="1"/>
  <c r="J21" i="4" s="1"/>
  <c r="F20" i="4"/>
  <c r="I20" i="4" s="1"/>
  <c r="J20" i="4" s="1"/>
  <c r="F19" i="4"/>
  <c r="I19" i="4" s="1"/>
  <c r="J19" i="4" s="1"/>
  <c r="F18" i="4"/>
  <c r="I18" i="4" s="1"/>
  <c r="J18" i="4" s="1"/>
  <c r="F17" i="4"/>
  <c r="I17" i="4" s="1"/>
  <c r="J17" i="4" s="1"/>
  <c r="F16" i="4"/>
  <c r="I16" i="4" s="1"/>
  <c r="J16" i="4" s="1"/>
  <c r="F15" i="4"/>
  <c r="I15" i="4" s="1"/>
  <c r="J15" i="4" s="1"/>
  <c r="F14" i="4"/>
  <c r="I14" i="4" s="1"/>
  <c r="J14" i="4" s="1"/>
  <c r="F13" i="4"/>
  <c r="I13" i="4" s="1"/>
  <c r="J13" i="4" s="1"/>
  <c r="F12" i="4"/>
  <c r="I12" i="4" s="1"/>
  <c r="J12" i="4" s="1"/>
  <c r="F11" i="4"/>
  <c r="I11" i="4" s="1"/>
  <c r="J11" i="4" s="1"/>
  <c r="F10" i="4"/>
  <c r="I10" i="4" s="1"/>
  <c r="J10" i="4" s="1"/>
  <c r="F9" i="4"/>
  <c r="I9" i="4" s="1"/>
  <c r="J9" i="4" s="1"/>
  <c r="F8" i="4"/>
  <c r="I8" i="4" s="1"/>
  <c r="J8" i="4" s="1"/>
  <c r="F7" i="4"/>
  <c r="I7" i="4" s="1"/>
  <c r="J7" i="4" s="1"/>
  <c r="F6" i="4"/>
  <c r="I6" i="4" s="1"/>
  <c r="J6" i="4" s="1"/>
  <c r="F5" i="4"/>
  <c r="I5" i="4" s="1"/>
  <c r="J5" i="4" s="1"/>
  <c r="F4" i="4"/>
  <c r="I4" i="4" s="1"/>
  <c r="J4" i="4" s="1"/>
  <c r="F3" i="4"/>
  <c r="I3" i="4" s="1"/>
  <c r="J3" i="4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3" i="2"/>
  <c r="F44" i="2"/>
  <c r="I44" i="2" s="1"/>
  <c r="F43" i="2"/>
  <c r="F42" i="2"/>
  <c r="F41" i="2"/>
  <c r="F40" i="2"/>
  <c r="F39" i="2"/>
  <c r="F38" i="2"/>
  <c r="F37" i="2"/>
  <c r="F36" i="2"/>
  <c r="F35" i="2"/>
  <c r="F34" i="2"/>
  <c r="H34" i="2" s="1"/>
  <c r="F33" i="2"/>
  <c r="H33" i="2" s="1"/>
  <c r="F32" i="2"/>
  <c r="H32" i="2" s="1"/>
  <c r="F31" i="2"/>
  <c r="C31" i="2"/>
  <c r="B31" i="2"/>
  <c r="F30" i="2"/>
  <c r="H30" i="2" s="1"/>
  <c r="C30" i="2"/>
  <c r="B30" i="2"/>
  <c r="F29" i="2"/>
  <c r="J29" i="2" s="1"/>
  <c r="F28" i="2"/>
  <c r="J28" i="2" s="1"/>
  <c r="C28" i="2"/>
  <c r="B28" i="2"/>
  <c r="F27" i="2"/>
  <c r="C27" i="2"/>
  <c r="B27" i="2"/>
  <c r="F26" i="2"/>
  <c r="C26" i="2"/>
  <c r="B26" i="2"/>
  <c r="F25" i="2"/>
  <c r="C25" i="2"/>
  <c r="B25" i="2"/>
  <c r="H27" i="2" s="1"/>
  <c r="F24" i="2"/>
  <c r="J24" i="2" s="1"/>
  <c r="F23" i="2"/>
  <c r="F22" i="2"/>
  <c r="F21" i="2"/>
  <c r="J21" i="2" s="1"/>
  <c r="F20" i="2"/>
  <c r="J20" i="2" s="1"/>
  <c r="F19" i="2"/>
  <c r="F18" i="2"/>
  <c r="F17" i="2"/>
  <c r="J17" i="2" s="1"/>
  <c r="F16" i="2"/>
  <c r="J16" i="2" s="1"/>
  <c r="F15" i="2"/>
  <c r="F14" i="2"/>
  <c r="F13" i="2"/>
  <c r="J13" i="2" s="1"/>
  <c r="F12" i="2"/>
  <c r="J12" i="2" s="1"/>
  <c r="F11" i="2"/>
  <c r="F10" i="2"/>
  <c r="F9" i="2"/>
  <c r="J9" i="2" s="1"/>
  <c r="F8" i="2"/>
  <c r="J8" i="2" s="1"/>
  <c r="F7" i="2"/>
  <c r="F6" i="2"/>
  <c r="F5" i="2"/>
  <c r="J5" i="2" s="1"/>
  <c r="F4" i="2"/>
  <c r="J4" i="2" s="1"/>
  <c r="F3" i="2"/>
  <c r="J3" i="2" s="1"/>
  <c r="H47" i="6" l="1"/>
  <c r="J18" i="5"/>
  <c r="J22" i="5"/>
  <c r="J11" i="5"/>
  <c r="K6" i="5"/>
  <c r="L6" i="5" s="1"/>
  <c r="J8" i="5"/>
  <c r="J16" i="5"/>
  <c r="J24" i="5"/>
  <c r="J19" i="5"/>
  <c r="J26" i="5"/>
  <c r="J10" i="5"/>
  <c r="J14" i="5"/>
  <c r="J9" i="5"/>
  <c r="J17" i="5"/>
  <c r="J25" i="5"/>
  <c r="J12" i="5"/>
  <c r="J15" i="5"/>
  <c r="J20" i="5"/>
  <c r="J23" i="5"/>
  <c r="J13" i="5"/>
  <c r="J21" i="5"/>
  <c r="K30" i="5"/>
  <c r="L30" i="5" s="1"/>
  <c r="J32" i="5"/>
  <c r="K37" i="5"/>
  <c r="L37" i="5" s="1"/>
  <c r="K41" i="5"/>
  <c r="L41" i="5" s="1"/>
  <c r="K45" i="5"/>
  <c r="L45" i="5" s="1"/>
  <c r="J6" i="5"/>
  <c r="E32" i="5"/>
  <c r="D33" i="5"/>
  <c r="D28" i="5"/>
  <c r="E27" i="5"/>
  <c r="K8" i="5"/>
  <c r="L8" i="5" s="1"/>
  <c r="K10" i="5"/>
  <c r="L10" i="5" s="1"/>
  <c r="K12" i="5"/>
  <c r="L12" i="5" s="1"/>
  <c r="K14" i="5"/>
  <c r="L14" i="5" s="1"/>
  <c r="K16" i="5"/>
  <c r="L16" i="5" s="1"/>
  <c r="K18" i="5"/>
  <c r="L18" i="5" s="1"/>
  <c r="K20" i="5"/>
  <c r="L20" i="5" s="1"/>
  <c r="K22" i="5"/>
  <c r="L22" i="5" s="1"/>
  <c r="K24" i="5"/>
  <c r="L24" i="5" s="1"/>
  <c r="K26" i="5"/>
  <c r="L26" i="5" s="1"/>
  <c r="J27" i="5"/>
  <c r="K5" i="5"/>
  <c r="L5" i="5" s="1"/>
  <c r="K7" i="5"/>
  <c r="L7" i="5" s="1"/>
  <c r="K9" i="5"/>
  <c r="L9" i="5" s="1"/>
  <c r="K11" i="5"/>
  <c r="L11" i="5" s="1"/>
  <c r="K13" i="5"/>
  <c r="L13" i="5" s="1"/>
  <c r="K15" i="5"/>
  <c r="L15" i="5" s="1"/>
  <c r="K17" i="5"/>
  <c r="L17" i="5" s="1"/>
  <c r="K19" i="5"/>
  <c r="L19" i="5" s="1"/>
  <c r="K21" i="5"/>
  <c r="L21" i="5" s="1"/>
  <c r="K23" i="5"/>
  <c r="L23" i="5" s="1"/>
  <c r="K25" i="5"/>
  <c r="L25" i="5" s="1"/>
  <c r="K29" i="5"/>
  <c r="L29" i="5" s="1"/>
  <c r="K31" i="5"/>
  <c r="L31" i="5" s="1"/>
  <c r="K34" i="5"/>
  <c r="L34" i="5" s="1"/>
  <c r="K38" i="5"/>
  <c r="L38" i="5" s="1"/>
  <c r="K42" i="5"/>
  <c r="L42" i="5" s="1"/>
  <c r="K46" i="5"/>
  <c r="L46" i="5" s="1"/>
  <c r="E28" i="5"/>
  <c r="D30" i="5"/>
  <c r="E33" i="5"/>
  <c r="J5" i="5"/>
  <c r="J7" i="5"/>
  <c r="J33" i="5"/>
  <c r="K28" i="5"/>
  <c r="L28" i="5" s="1"/>
  <c r="K32" i="5"/>
  <c r="L32" i="5" s="1"/>
  <c r="K35" i="5"/>
  <c r="L35" i="5" s="1"/>
  <c r="K39" i="5"/>
  <c r="L39" i="5" s="1"/>
  <c r="K43" i="5"/>
  <c r="L43" i="5" s="1"/>
  <c r="D27" i="5"/>
  <c r="H47" i="5" s="1"/>
  <c r="I47" i="5" s="1"/>
  <c r="E29" i="5"/>
  <c r="D32" i="5"/>
  <c r="D34" i="5"/>
  <c r="K27" i="5"/>
  <c r="L27" i="5" s="1"/>
  <c r="K33" i="5"/>
  <c r="L33" i="5" s="1"/>
  <c r="K36" i="5"/>
  <c r="L36" i="5" s="1"/>
  <c r="K40" i="5"/>
  <c r="L40" i="5" s="1"/>
  <c r="K44" i="5"/>
  <c r="L44" i="5" s="1"/>
  <c r="D29" i="5"/>
  <c r="E30" i="5"/>
  <c r="J31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29" i="5"/>
  <c r="J28" i="5"/>
  <c r="J30" i="5"/>
  <c r="I25" i="4"/>
  <c r="J25" i="4" s="1"/>
  <c r="I27" i="4"/>
  <c r="J27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6" i="4"/>
  <c r="H28" i="4"/>
  <c r="H29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J44" i="2"/>
  <c r="J6" i="2"/>
  <c r="J10" i="2"/>
  <c r="J14" i="2"/>
  <c r="J18" i="2"/>
  <c r="J22" i="2"/>
  <c r="J26" i="2"/>
  <c r="J7" i="2"/>
  <c r="J11" i="2"/>
  <c r="J15" i="2"/>
  <c r="J19" i="2"/>
  <c r="J23" i="2"/>
  <c r="J31" i="2"/>
  <c r="J2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6" i="2"/>
  <c r="H28" i="2"/>
  <c r="H29" i="2"/>
  <c r="H31" i="2"/>
  <c r="H35" i="2"/>
  <c r="H36" i="2"/>
  <c r="H37" i="2"/>
  <c r="H38" i="2"/>
  <c r="H39" i="2"/>
  <c r="H40" i="2"/>
  <c r="H41" i="2"/>
  <c r="H42" i="2"/>
  <c r="H43" i="2"/>
  <c r="H44" i="2"/>
  <c r="J27" i="2"/>
  <c r="J30" i="2"/>
  <c r="H25" i="2"/>
  <c r="J32" i="2"/>
  <c r="J33" i="2"/>
  <c r="J34" i="2"/>
  <c r="J35" i="2"/>
  <c r="J36" i="2"/>
  <c r="J37" i="2"/>
  <c r="J38" i="2"/>
  <c r="J39" i="2"/>
  <c r="J40" i="2"/>
  <c r="J41" i="2"/>
  <c r="J42" i="2"/>
  <c r="J43" i="2"/>
  <c r="F44" i="1"/>
  <c r="I47" i="6" l="1"/>
  <c r="K47" i="6"/>
  <c r="L47" i="6" s="1"/>
  <c r="J47" i="6"/>
  <c r="K47" i="5"/>
  <c r="L47" i="5" s="1"/>
  <c r="J47" i="5"/>
  <c r="Q10" i="5"/>
  <c r="Q14" i="5"/>
  <c r="Q16" i="5"/>
  <c r="Q6" i="5"/>
  <c r="Q9" i="5"/>
  <c r="Q15" i="5"/>
  <c r="Q9" i="6" l="1"/>
  <c r="Q8" i="6"/>
  <c r="Q5" i="6"/>
  <c r="R5" i="6" s="1"/>
  <c r="Q18" i="6"/>
  <c r="R18" i="6" s="1"/>
  <c r="Q7" i="6"/>
  <c r="Q12" i="6"/>
  <c r="R12" i="6" s="1"/>
  <c r="Q6" i="6"/>
  <c r="R6" i="6" s="1"/>
  <c r="Q15" i="6"/>
  <c r="R15" i="6" s="1"/>
  <c r="I49" i="6"/>
  <c r="Q14" i="6"/>
  <c r="R14" i="6" s="1"/>
  <c r="Q11" i="6"/>
  <c r="R11" i="6" s="1"/>
  <c r="Q16" i="6"/>
  <c r="R16" i="6" s="1"/>
  <c r="Q13" i="6"/>
  <c r="R13" i="6" s="1"/>
  <c r="Q17" i="6"/>
  <c r="R17" i="6" s="1"/>
  <c r="Q10" i="6"/>
  <c r="R10" i="6" s="1"/>
  <c r="Q11" i="5"/>
  <c r="Q5" i="5"/>
  <c r="Q17" i="5"/>
  <c r="R17" i="5" s="1"/>
  <c r="Q18" i="5"/>
  <c r="Q7" i="5"/>
  <c r="Q12" i="5"/>
  <c r="R12" i="5" s="1"/>
  <c r="Q8" i="5"/>
  <c r="R8" i="5" s="1"/>
  <c r="Q13" i="5"/>
  <c r="I49" i="5"/>
  <c r="R5" i="5"/>
  <c r="O33" i="5"/>
  <c r="R33" i="5" s="1"/>
  <c r="R9" i="5"/>
  <c r="O51" i="5"/>
  <c r="R51" i="5" s="1"/>
  <c r="R7" i="5"/>
  <c r="O36" i="5"/>
  <c r="R36" i="5" s="1"/>
  <c r="O45" i="5"/>
  <c r="R45" i="5" s="1"/>
  <c r="O30" i="5"/>
  <c r="R30" i="5" s="1"/>
  <c r="R18" i="5"/>
  <c r="O35" i="5"/>
  <c r="R35" i="5" s="1"/>
  <c r="O32" i="5"/>
  <c r="R32" i="5" s="1"/>
  <c r="O41" i="5"/>
  <c r="R41" i="5" s="1"/>
  <c r="R11" i="5"/>
  <c r="O47" i="5"/>
  <c r="R47" i="5" s="1"/>
  <c r="O34" i="5"/>
  <c r="R34" i="5" s="1"/>
  <c r="O27" i="5"/>
  <c r="R27" i="5" s="1"/>
  <c r="R14" i="5"/>
  <c r="R10" i="5"/>
  <c r="R15" i="5"/>
  <c r="O31" i="5"/>
  <c r="R31" i="5" s="1"/>
  <c r="O44" i="5"/>
  <c r="R44" i="5" s="1"/>
  <c r="O42" i="5"/>
  <c r="R42" i="5" s="1"/>
  <c r="O49" i="5"/>
  <c r="R49" i="5" s="1"/>
  <c r="O43" i="5"/>
  <c r="R43" i="5" s="1"/>
  <c r="O48" i="5"/>
  <c r="R48" i="5" s="1"/>
  <c r="O52" i="5"/>
  <c r="R52" i="5" s="1"/>
  <c r="O29" i="5"/>
  <c r="R29" i="5" s="1"/>
  <c r="R16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B32" i="1"/>
  <c r="C31" i="1"/>
  <c r="B31" i="1"/>
  <c r="C30" i="1"/>
  <c r="B30" i="1"/>
  <c r="I44" i="1" s="1"/>
  <c r="R8" i="6" l="1"/>
  <c r="O31" i="6"/>
  <c r="R31" i="6" s="1"/>
  <c r="O35" i="6"/>
  <c r="R35" i="6" s="1"/>
  <c r="O51" i="6"/>
  <c r="R51" i="6" s="1"/>
  <c r="O44" i="6"/>
  <c r="R44" i="6" s="1"/>
  <c r="O46" i="6"/>
  <c r="R46" i="6" s="1"/>
  <c r="O50" i="6"/>
  <c r="R50" i="6" s="1"/>
  <c r="O41" i="6"/>
  <c r="R41" i="6" s="1"/>
  <c r="O42" i="6"/>
  <c r="R42" i="6" s="1"/>
  <c r="O39" i="6"/>
  <c r="R39" i="6" s="1"/>
  <c r="O28" i="6"/>
  <c r="R28" i="6" s="1"/>
  <c r="O48" i="6"/>
  <c r="R48" i="6" s="1"/>
  <c r="O36" i="6"/>
  <c r="R36" i="6" s="1"/>
  <c r="O29" i="6"/>
  <c r="R29" i="6" s="1"/>
  <c r="O45" i="6"/>
  <c r="R45" i="6" s="1"/>
  <c r="O43" i="6"/>
  <c r="R43" i="6" s="1"/>
  <c r="O32" i="6"/>
  <c r="R32" i="6" s="1"/>
  <c r="O30" i="6"/>
  <c r="R30" i="6" s="1"/>
  <c r="O52" i="6"/>
  <c r="R52" i="6" s="1"/>
  <c r="O33" i="6"/>
  <c r="R33" i="6" s="1"/>
  <c r="O49" i="6"/>
  <c r="R49" i="6" s="1"/>
  <c r="O47" i="6"/>
  <c r="R47" i="6" s="1"/>
  <c r="O40" i="6"/>
  <c r="R40" i="6" s="1"/>
  <c r="O34" i="6"/>
  <c r="R34" i="6" s="1"/>
  <c r="O38" i="6"/>
  <c r="R38" i="6" s="1"/>
  <c r="O37" i="6"/>
  <c r="R37" i="6" s="1"/>
  <c r="O27" i="6"/>
  <c r="R27" i="6" s="1"/>
  <c r="R7" i="6"/>
  <c r="R9" i="6"/>
  <c r="O53" i="5"/>
  <c r="R53" i="5" s="1"/>
  <c r="O50" i="5"/>
  <c r="R50" i="5" s="1"/>
  <c r="O46" i="5"/>
  <c r="R46" i="5" s="1"/>
  <c r="O37" i="5"/>
  <c r="R37" i="5" s="1"/>
  <c r="O40" i="5"/>
  <c r="R40" i="5" s="1"/>
  <c r="R6" i="5"/>
  <c r="O38" i="5"/>
  <c r="R38" i="5" s="1"/>
  <c r="O28" i="5"/>
  <c r="R28" i="5" s="1"/>
  <c r="O39" i="5"/>
  <c r="R39" i="5" s="1"/>
  <c r="R13" i="5"/>
  <c r="I39" i="1"/>
  <c r="I31" i="1"/>
  <c r="I23" i="1"/>
  <c r="I15" i="1"/>
  <c r="I7" i="1"/>
  <c r="I42" i="1"/>
  <c r="I38" i="1"/>
  <c r="I34" i="1"/>
  <c r="I30" i="1"/>
  <c r="I26" i="1"/>
  <c r="I22" i="1"/>
  <c r="I18" i="1"/>
  <c r="I14" i="1"/>
  <c r="I10" i="1"/>
  <c r="I6" i="1"/>
  <c r="I41" i="1"/>
  <c r="I37" i="1"/>
  <c r="I33" i="1"/>
  <c r="I29" i="1"/>
  <c r="I25" i="1"/>
  <c r="I21" i="1"/>
  <c r="I17" i="1"/>
  <c r="I13" i="1"/>
  <c r="I9" i="1"/>
  <c r="I5" i="1"/>
  <c r="I43" i="1"/>
  <c r="I35" i="1"/>
  <c r="I27" i="1"/>
  <c r="I19" i="1"/>
  <c r="I11" i="1"/>
  <c r="I3" i="1"/>
  <c r="I40" i="1"/>
  <c r="I36" i="1"/>
  <c r="I32" i="1"/>
  <c r="I28" i="1"/>
  <c r="I24" i="1"/>
  <c r="I20" i="1"/>
  <c r="I16" i="1"/>
  <c r="I12" i="1"/>
  <c r="I8" i="1"/>
  <c r="I4" i="1"/>
  <c r="C28" i="1"/>
  <c r="B28" i="1"/>
  <c r="C27" i="1"/>
  <c r="B27" i="1"/>
  <c r="C26" i="1"/>
  <c r="B26" i="1"/>
  <c r="C25" i="1"/>
  <c r="H31" i="1" s="1"/>
  <c r="B25" i="1"/>
  <c r="H44" i="1" l="1"/>
  <c r="H43" i="1"/>
  <c r="H17" i="1"/>
  <c r="H24" i="1"/>
  <c r="H11" i="1"/>
  <c r="H5" i="1"/>
  <c r="H21" i="1"/>
  <c r="H37" i="1"/>
  <c r="H12" i="1"/>
  <c r="H32" i="1"/>
  <c r="H14" i="1"/>
  <c r="H30" i="1"/>
  <c r="H28" i="1"/>
  <c r="H15" i="1"/>
  <c r="H39" i="1"/>
  <c r="H33" i="1"/>
  <c r="H10" i="1"/>
  <c r="H42" i="1"/>
  <c r="H9" i="1"/>
  <c r="H25" i="1"/>
  <c r="H41" i="1"/>
  <c r="H16" i="1"/>
  <c r="H36" i="1"/>
  <c r="H18" i="1"/>
  <c r="H34" i="1"/>
  <c r="H40" i="1"/>
  <c r="H23" i="1"/>
  <c r="H8" i="1"/>
  <c r="H26" i="1"/>
  <c r="H19" i="1"/>
  <c r="H35" i="1"/>
  <c r="H13" i="1"/>
  <c r="H29" i="1"/>
  <c r="H4" i="1"/>
  <c r="H20" i="1"/>
  <c r="H6" i="1"/>
  <c r="H22" i="1"/>
  <c r="H38" i="1"/>
  <c r="H7" i="1"/>
  <c r="H27" i="1"/>
  <c r="H3" i="1"/>
</calcChain>
</file>

<file path=xl/sharedStrings.xml><?xml version="1.0" encoding="utf-8"?>
<sst xmlns="http://schemas.openxmlformats.org/spreadsheetml/2006/main" count="157" uniqueCount="34">
  <si>
    <t>SMALL LoBM</t>
  </si>
  <si>
    <t>SMALL HiBM</t>
  </si>
  <si>
    <t>Statistic Description</t>
    <phoneticPr fontId="1" type="noConversion"/>
  </si>
  <si>
    <t>AVG</t>
    <phoneticPr fontId="1" type="noConversion"/>
  </si>
  <si>
    <t>Skewness</t>
    <phoneticPr fontId="1" type="noConversion"/>
  </si>
  <si>
    <t>Kurtosis</t>
    <phoneticPr fontId="1" type="noConversion"/>
  </si>
  <si>
    <t>S/LoBM</t>
    <phoneticPr fontId="1" type="noConversion"/>
  </si>
  <si>
    <t>S/HiBM</t>
    <phoneticPr fontId="1" type="noConversion"/>
  </si>
  <si>
    <t>COV</t>
    <phoneticPr fontId="1" type="noConversion"/>
  </si>
  <si>
    <t>Correlation</t>
    <phoneticPr fontId="1" type="noConversion"/>
  </si>
  <si>
    <t>Proportion of</t>
    <phoneticPr fontId="1" type="noConversion"/>
  </si>
  <si>
    <t>S/LoBM</t>
    <phoneticPr fontId="1" type="noConversion"/>
  </si>
  <si>
    <t>S/HiBM</t>
    <phoneticPr fontId="1" type="noConversion"/>
  </si>
  <si>
    <t>Expected Return</t>
    <phoneticPr fontId="1" type="noConversion"/>
  </si>
  <si>
    <t>Variance</t>
    <phoneticPr fontId="1" type="noConversion"/>
  </si>
  <si>
    <t>Portfolio's</t>
    <phoneticPr fontId="1" type="noConversion"/>
  </si>
  <si>
    <t>Standard Deviation</t>
    <phoneticPr fontId="1" type="noConversion"/>
  </si>
  <si>
    <t>Min</t>
    <phoneticPr fontId="1" type="noConversion"/>
  </si>
  <si>
    <t xml:space="preserve">  Average Equal Weighted Returns -- Annual</t>
    <phoneticPr fontId="1" type="noConversion"/>
  </si>
  <si>
    <t>STD</t>
    <phoneticPr fontId="1" type="noConversion"/>
  </si>
  <si>
    <t>(assumption)</t>
    <phoneticPr fontId="1" type="noConversion"/>
  </si>
  <si>
    <t>Assume that risk-free rate=1.76%</t>
    <phoneticPr fontId="1" type="noConversion"/>
  </si>
  <si>
    <t>Excess Return</t>
    <phoneticPr fontId="1" type="noConversion"/>
  </si>
  <si>
    <t>Optimal</t>
    <phoneticPr fontId="1" type="noConversion"/>
  </si>
  <si>
    <t xml:space="preserve">Portfolio Opportunity Set </t>
    <phoneticPr fontId="1" type="noConversion"/>
  </si>
  <si>
    <t>CAL</t>
    <phoneticPr fontId="1" type="noConversion"/>
  </si>
  <si>
    <t>Optimal</t>
    <phoneticPr fontId="1" type="noConversion"/>
  </si>
  <si>
    <t>Risk-Free</t>
    <phoneticPr fontId="1" type="noConversion"/>
  </si>
  <si>
    <t>Sharpe Ratio</t>
    <phoneticPr fontId="1" type="noConversion"/>
  </si>
  <si>
    <t>Standard Deviation</t>
    <phoneticPr fontId="1" type="noConversion"/>
  </si>
  <si>
    <t>Risk Aversion</t>
    <phoneticPr fontId="1" type="noConversion"/>
  </si>
  <si>
    <t>Intersection</t>
    <phoneticPr fontId="1" type="noConversion"/>
  </si>
  <si>
    <t>Indifference Curve</t>
    <phoneticPr fontId="1" type="noConversion"/>
  </si>
  <si>
    <t>Utility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</si>
</sst>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00_ "/>
    <numFmt numFmtId="177" formatCode="0.0"/>
    <numFmt numFmtId="178" formatCode="0.0000_);[Red]\(0.0000\)"/>
    <numFmt numFmtId="179" formatCode="0.0000%"/>
    <numFmt numFmtId="180" formatCode="0.0000"/>
    <numFmt numFmtId="181" formatCode="0_ "/>
    <numFmt numFmtId="182" formatCode="0.000000000_ "/>
    <numFmt numFmtId="183" formatCode="0.00000000000_ "/>
    <numFmt numFmtId="184" formatCode="0.00000000000000_ 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Inconsolata"/>
      <family val="3"/>
    </font>
    <font>
      <sz val="12"/>
      <name val="Inconsolata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shrinkToFit="1"/>
    </xf>
    <xf numFmtId="176" fontId="2" fillId="3" borderId="0" xfId="0" applyNumberFormat="1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179" fontId="2" fillId="0" borderId="0" xfId="0" applyNumberFormat="1" applyFont="1">
      <alignment vertical="center"/>
    </xf>
    <xf numFmtId="179" fontId="2" fillId="0" borderId="0" xfId="0" applyNumberFormat="1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80" fontId="2" fillId="0" borderId="0" xfId="0" applyNumberFormat="1" applyFont="1">
      <alignment vertical="center"/>
    </xf>
    <xf numFmtId="180" fontId="2" fillId="2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176" fontId="2" fillId="4" borderId="0" xfId="0" applyNumberFormat="1" applyFont="1" applyFill="1">
      <alignment vertical="center"/>
    </xf>
    <xf numFmtId="179" fontId="2" fillId="4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0" fontId="2" fillId="0" borderId="0" xfId="0" applyFont="1" applyAlignment="1">
      <alignment vertical="center"/>
    </xf>
    <xf numFmtId="180" fontId="2" fillId="0" borderId="0" xfId="0" applyNumberFormat="1" applyFont="1" applyAlignment="1">
      <alignment vertical="center"/>
    </xf>
    <xf numFmtId="180" fontId="2" fillId="4" borderId="0" xfId="0" applyNumberFormat="1" applyFont="1" applyFill="1">
      <alignment vertical="center"/>
    </xf>
    <xf numFmtId="177" fontId="2" fillId="4" borderId="0" xfId="0" applyNumberFormat="1" applyFont="1" applyFill="1">
      <alignment vertical="center"/>
    </xf>
    <xf numFmtId="180" fontId="2" fillId="4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82" fontId="2" fillId="0" borderId="0" xfId="0" applyNumberFormat="1" applyFont="1">
      <alignment vertical="center"/>
    </xf>
    <xf numFmtId="183" fontId="2" fillId="0" borderId="0" xfId="0" applyNumberFormat="1" applyFont="1">
      <alignment vertical="center"/>
    </xf>
    <xf numFmtId="184" fontId="2" fillId="0" borderId="0" xfId="0" applyNumberFormat="1" applyFont="1">
      <alignment vertical="center"/>
    </xf>
    <xf numFmtId="179" fontId="3" fillId="4" borderId="0" xfId="0" applyNumberFormat="1" applyFont="1" applyFill="1" applyAlignment="1">
      <alignment vertical="center" shrinkToFit="1"/>
    </xf>
    <xf numFmtId="179" fontId="2" fillId="4" borderId="0" xfId="0" applyNumberFormat="1" applyFont="1" applyFill="1" applyAlignment="1">
      <alignment vertical="center" shrinkToFit="1"/>
    </xf>
    <xf numFmtId="0" fontId="2" fillId="4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8" fontId="2" fillId="0" borderId="0" xfId="0" applyNumberFormat="1" applyFont="1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32088195300892"/>
          <c:y val="4.8583333333333333E-2"/>
          <c:w val="0.79625371565000158"/>
          <c:h val="0.78466666666666662"/>
        </c:manualLayout>
      </c:layout>
      <c:scatterChart>
        <c:scatterStyle val="smoothMarker"/>
        <c:varyColors val="0"/>
        <c:ser>
          <c:idx val="1"/>
          <c:order val="0"/>
          <c:tx>
            <c:v>Min_Variance</c:v>
          </c:tx>
          <c:spPr>
            <a:ln w="127000" cap="rnd">
              <a:solidFill>
                <a:srgbClr val="FF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'ρ=original'!$J$44</c:f>
              <c:numCache>
                <c:formatCode>General</c:formatCode>
                <c:ptCount val="1"/>
              </c:numCache>
            </c:numRef>
          </c:xVal>
          <c:yVal>
            <c:numRef>
              <c:f>'ρ=original'!$H$44</c:f>
              <c:numCache>
                <c:formatCode>0.0000_);[Red]\(0.0000\)</c:formatCode>
                <c:ptCount val="1"/>
                <c:pt idx="0">
                  <c:v>17.107817649412237</c:v>
                </c:pt>
              </c:numCache>
            </c:numRef>
          </c:yVal>
          <c:smooth val="1"/>
        </c:ser>
        <c:ser>
          <c:idx val="0"/>
          <c:order val="1"/>
          <c:tx>
            <c:v>XY散佈圖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'ρ=original'!$I$3:$I$43</c:f>
              <c:numCache>
                <c:formatCode>0.0000_);[Red]\(0.0000\)</c:formatCode>
                <c:ptCount val="41"/>
                <c:pt idx="0">
                  <c:v>44.478869296862406</c:v>
                </c:pt>
                <c:pt idx="1">
                  <c:v>43.363499782785134</c:v>
                </c:pt>
                <c:pt idx="2">
                  <c:v>42.279286826623455</c:v>
                </c:pt>
                <c:pt idx="3">
                  <c:v>41.228688523845108</c:v>
                </c:pt>
                <c:pt idx="4">
                  <c:v>40.214339505910488</c:v>
                </c:pt>
                <c:pt idx="5">
                  <c:v>39.239051059742501</c:v>
                </c:pt>
                <c:pt idx="6">
                  <c:v>38.305806817159969</c:v>
                </c:pt>
                <c:pt idx="7">
                  <c:v>37.417752811067267</c:v>
                </c:pt>
                <c:pt idx="8">
                  <c:v>36.578180608372762</c:v>
                </c:pt>
                <c:pt idx="9">
                  <c:v>35.790502224464454</c:v>
                </c:pt>
                <c:pt idx="10">
                  <c:v>35.058215642158764</c:v>
                </c:pt>
                <c:pt idx="11">
                  <c:v>34.384860043584133</c:v>
                </c:pt>
                <c:pt idx="12">
                  <c:v>33.773960355482224</c:v>
                </c:pt>
                <c:pt idx="13">
                  <c:v>33.228961428888397</c:v>
                </c:pt>
                <c:pt idx="14">
                  <c:v>32.753153113303057</c:v>
                </c:pt>
                <c:pt idx="15">
                  <c:v>32.349588587128082</c:v>
                </c:pt>
                <c:pt idx="16">
                  <c:v>32.020999458503383</c:v>
                </c:pt>
                <c:pt idx="17">
                  <c:v>31.769712188790013</c:v>
                </c:pt>
                <c:pt idx="18">
                  <c:v>31.597571116585595</c:v>
                </c:pt>
                <c:pt idx="19">
                  <c:v>31.50587358015753</c:v>
                </c:pt>
                <c:pt idx="20">
                  <c:v>31.495322213022447</c:v>
                </c:pt>
                <c:pt idx="21">
                  <c:v>31.565998387939427</c:v>
                </c:pt>
                <c:pt idx="22">
                  <c:v>31.717359108613326</c:v>
                </c:pt>
                <c:pt idx="23">
                  <c:v>31.948257622194852</c:v>
                </c:pt>
                <c:pt idx="24">
                  <c:v>32.256985957085</c:v>
                </c:pt>
                <c:pt idx="25">
                  <c:v>32.641335797560096</c:v>
                </c:pt>
                <c:pt idx="26">
                  <c:v>33.098672842496747</c:v>
                </c:pt>
                <c:pt idx="27">
                  <c:v>33.62601919484726</c:v>
                </c:pt>
                <c:pt idx="28">
                  <c:v>34.220138391331702</c:v>
                </c:pt>
                <c:pt idx="29">
                  <c:v>34.877618293450105</c:v>
                </c:pt>
                <c:pt idx="30">
                  <c:v>35.594948037570845</c:v>
                </c:pt>
                <c:pt idx="31">
                  <c:v>36.368586382250037</c:v>
                </c:pt>
                <c:pt idx="32">
                  <c:v>37.195019918815113</c:v>
                </c:pt>
                <c:pt idx="33">
                  <c:v>38.070810600130031</c:v>
                </c:pt>
                <c:pt idx="34">
                  <c:v>38.992632822277422</c:v>
                </c:pt>
                <c:pt idx="35">
                  <c:v>39.957300844113256</c:v>
                </c:pt>
                <c:pt idx="36">
                  <c:v>40.961787665494441</c:v>
                </c:pt>
                <c:pt idx="37">
                  <c:v>42.003236642325376</c:v>
                </c:pt>
                <c:pt idx="38">
                  <c:v>43.0789671392127</c:v>
                </c:pt>
                <c:pt idx="39">
                  <c:v>44.186475451246451</c:v>
                </c:pt>
                <c:pt idx="40">
                  <c:v>45.32343210192596</c:v>
                </c:pt>
              </c:numCache>
            </c:numRef>
          </c:xVal>
          <c:yVal>
            <c:numRef>
              <c:f>'ρ=original'!$H$3:$H$43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69744"/>
        <c:axId val="-1054372464"/>
      </c:scatterChart>
      <c:valAx>
        <c:axId val="-105436974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2464"/>
        <c:crosses val="autoZero"/>
        <c:crossBetween val="midCat"/>
        <c:majorUnit val="2.5"/>
      </c:valAx>
      <c:valAx>
        <c:axId val="-10543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Return(%)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5.0200803212851405E-3"/>
              <c:y val="0.29177731169608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6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79076147108117"/>
          <c:y val="4.8583333333333333E-2"/>
          <c:w val="0.80378383613192927"/>
          <c:h val="0.78466666666666662"/>
        </c:manualLayout>
      </c:layout>
      <c:scatterChart>
        <c:scatterStyle val="smoothMarker"/>
        <c:varyColors val="0"/>
        <c:ser>
          <c:idx val="0"/>
          <c:order val="0"/>
          <c:tx>
            <c:v>ρ=neagtive one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'ρ=-1'!$J$3:$J$43</c:f>
              <c:numCache>
                <c:formatCode>0.0000_);[Red]\(0.0000\)</c:formatCode>
                <c:ptCount val="41"/>
                <c:pt idx="0">
                  <c:v>101.61175349733998</c:v>
                </c:pt>
                <c:pt idx="1">
                  <c:v>94.956399711821859</c:v>
                </c:pt>
                <c:pt idx="2">
                  <c:v>88.301045926303743</c:v>
                </c:pt>
                <c:pt idx="3">
                  <c:v>81.645692140785613</c:v>
                </c:pt>
                <c:pt idx="4">
                  <c:v>74.990338355267497</c:v>
                </c:pt>
                <c:pt idx="5">
                  <c:v>68.334984569749381</c:v>
                </c:pt>
                <c:pt idx="6">
                  <c:v>61.67963078423125</c:v>
                </c:pt>
                <c:pt idx="7">
                  <c:v>55.024276998713134</c:v>
                </c:pt>
                <c:pt idx="8">
                  <c:v>48.368923213195004</c:v>
                </c:pt>
                <c:pt idx="9">
                  <c:v>41.713569427676894</c:v>
                </c:pt>
                <c:pt idx="10">
                  <c:v>35.058215642158764</c:v>
                </c:pt>
                <c:pt idx="11">
                  <c:v>28.402861856640644</c:v>
                </c:pt>
                <c:pt idx="12">
                  <c:v>21.747508071122525</c:v>
                </c:pt>
                <c:pt idx="13">
                  <c:v>15.0921542856044</c:v>
                </c:pt>
                <c:pt idx="14">
                  <c:v>8.4368005000862833</c:v>
                </c:pt>
                <c:pt idx="15">
                  <c:v>1.7814467145681325</c:v>
                </c:pt>
                <c:pt idx="16">
                  <c:v>4.8739070709499606</c:v>
                </c:pt>
                <c:pt idx="17">
                  <c:v>11.529260856468076</c:v>
                </c:pt>
                <c:pt idx="18">
                  <c:v>18.184614641986208</c:v>
                </c:pt>
                <c:pt idx="19">
                  <c:v>24.839968427504328</c:v>
                </c:pt>
                <c:pt idx="20">
                  <c:v>31.495322213022447</c:v>
                </c:pt>
                <c:pt idx="21">
                  <c:v>38.150675998540571</c:v>
                </c:pt>
                <c:pt idx="22">
                  <c:v>44.806029784058687</c:v>
                </c:pt>
                <c:pt idx="23">
                  <c:v>51.461383569576817</c:v>
                </c:pt>
                <c:pt idx="24">
                  <c:v>58.116737355094934</c:v>
                </c:pt>
                <c:pt idx="25">
                  <c:v>64.772091140613057</c:v>
                </c:pt>
                <c:pt idx="26">
                  <c:v>71.427444926131187</c:v>
                </c:pt>
                <c:pt idx="27">
                  <c:v>78.082798711649289</c:v>
                </c:pt>
                <c:pt idx="28">
                  <c:v>84.73815249716742</c:v>
                </c:pt>
                <c:pt idx="29">
                  <c:v>91.393506282685536</c:v>
                </c:pt>
                <c:pt idx="30">
                  <c:v>98.048860068203652</c:v>
                </c:pt>
                <c:pt idx="31">
                  <c:v>104.70421385372178</c:v>
                </c:pt>
                <c:pt idx="32">
                  <c:v>111.35956763923991</c:v>
                </c:pt>
                <c:pt idx="33">
                  <c:v>118.01492142475801</c:v>
                </c:pt>
                <c:pt idx="34">
                  <c:v>124.67027521027615</c:v>
                </c:pt>
                <c:pt idx="35">
                  <c:v>131.32562899579426</c:v>
                </c:pt>
                <c:pt idx="36">
                  <c:v>137.98098278131241</c:v>
                </c:pt>
                <c:pt idx="37">
                  <c:v>144.63633656683052</c:v>
                </c:pt>
                <c:pt idx="38">
                  <c:v>151.29169035234861</c:v>
                </c:pt>
                <c:pt idx="39">
                  <c:v>157.94704413786675</c:v>
                </c:pt>
                <c:pt idx="40">
                  <c:v>164.60239792338487</c:v>
                </c:pt>
              </c:numCache>
            </c:numRef>
          </c:xVal>
          <c:yVal>
            <c:numRef>
              <c:f>'ρ=-1'!$H$3:$H$43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ser>
          <c:idx val="1"/>
          <c:order val="1"/>
          <c:tx>
            <c:v>ρ=positive one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'ρ=+1'!$J$3:$J$43</c:f>
              <c:numCache>
                <c:formatCode>0.0000_);[Red]\(0.0000\)</c:formatCode>
                <c:ptCount val="41"/>
                <c:pt idx="0">
                  <c:v>38.621109071295081</c:v>
                </c:pt>
                <c:pt idx="1">
                  <c:v>38.264819728381454</c:v>
                </c:pt>
                <c:pt idx="2">
                  <c:v>37.90853038546782</c:v>
                </c:pt>
                <c:pt idx="3">
                  <c:v>37.552241042554179</c:v>
                </c:pt>
                <c:pt idx="4">
                  <c:v>37.195951699640567</c:v>
                </c:pt>
                <c:pt idx="5">
                  <c:v>36.839662356726919</c:v>
                </c:pt>
                <c:pt idx="6">
                  <c:v>36.483373013813292</c:v>
                </c:pt>
                <c:pt idx="7">
                  <c:v>36.127083670899658</c:v>
                </c:pt>
                <c:pt idx="8">
                  <c:v>35.770794327986032</c:v>
                </c:pt>
                <c:pt idx="9">
                  <c:v>35.414504985072398</c:v>
                </c:pt>
                <c:pt idx="10">
                  <c:v>35.058215642158764</c:v>
                </c:pt>
                <c:pt idx="11">
                  <c:v>34.701926299245137</c:v>
                </c:pt>
                <c:pt idx="12">
                  <c:v>34.345636956331504</c:v>
                </c:pt>
                <c:pt idx="13">
                  <c:v>33.98934761341787</c:v>
                </c:pt>
                <c:pt idx="14">
                  <c:v>33.633058270504236</c:v>
                </c:pt>
                <c:pt idx="15">
                  <c:v>33.276768927590609</c:v>
                </c:pt>
                <c:pt idx="16">
                  <c:v>32.920479584676976</c:v>
                </c:pt>
                <c:pt idx="17">
                  <c:v>32.564190241763342</c:v>
                </c:pt>
                <c:pt idx="18">
                  <c:v>32.207900898849715</c:v>
                </c:pt>
                <c:pt idx="19">
                  <c:v>31.851611555936078</c:v>
                </c:pt>
                <c:pt idx="20">
                  <c:v>31.495322213022447</c:v>
                </c:pt>
                <c:pt idx="21">
                  <c:v>31.139032870108814</c:v>
                </c:pt>
                <c:pt idx="22">
                  <c:v>30.782743527195183</c:v>
                </c:pt>
                <c:pt idx="23">
                  <c:v>30.42645418428155</c:v>
                </c:pt>
                <c:pt idx="24">
                  <c:v>30.070164841367923</c:v>
                </c:pt>
                <c:pt idx="25">
                  <c:v>29.713875498454279</c:v>
                </c:pt>
                <c:pt idx="26">
                  <c:v>29.357586155540655</c:v>
                </c:pt>
                <c:pt idx="27">
                  <c:v>29.001296812627015</c:v>
                </c:pt>
                <c:pt idx="28">
                  <c:v>28.645007469713381</c:v>
                </c:pt>
                <c:pt idx="29">
                  <c:v>28.288718126799761</c:v>
                </c:pt>
                <c:pt idx="30">
                  <c:v>27.932428783886131</c:v>
                </c:pt>
                <c:pt idx="31">
                  <c:v>27.576139440972472</c:v>
                </c:pt>
                <c:pt idx="32">
                  <c:v>27.219850098058874</c:v>
                </c:pt>
                <c:pt idx="33">
                  <c:v>26.863560755145226</c:v>
                </c:pt>
                <c:pt idx="34">
                  <c:v>26.507271412231578</c:v>
                </c:pt>
                <c:pt idx="35">
                  <c:v>26.15098206931798</c:v>
                </c:pt>
                <c:pt idx="36">
                  <c:v>25.794692726404346</c:v>
                </c:pt>
                <c:pt idx="37">
                  <c:v>25.438403383490726</c:v>
                </c:pt>
                <c:pt idx="38">
                  <c:v>25.082114040577057</c:v>
                </c:pt>
                <c:pt idx="39">
                  <c:v>24.725824697663437</c:v>
                </c:pt>
                <c:pt idx="40">
                  <c:v>24.369535354749761</c:v>
                </c:pt>
              </c:numCache>
            </c:numRef>
          </c:xVal>
          <c:yVal>
            <c:numRef>
              <c:f>'ρ=+1'!$H$3:$H$43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80080"/>
        <c:axId val="-1054376816"/>
      </c:scatterChart>
      <c:valAx>
        <c:axId val="-10543800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6816"/>
        <c:crosses val="autoZero"/>
        <c:crossBetween val="midCat"/>
      </c:valAx>
      <c:valAx>
        <c:axId val="-10543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Value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5100401606425703E-3"/>
              <c:y val="0.21277066929133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49598393574298"/>
          <c:y val="0.64226225389997804"/>
          <c:w val="0.23753774942288841"/>
          <c:h val="0.14436939739191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oto Sans CJK TC Regular" panose="020B0500000000000000" pitchFamily="34" charset="-120"/>
              <a:ea typeface="Noto Sans CJK TC Regular" panose="020B0500000000000000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076147108117"/>
          <c:y val="4.8583333333333333E-2"/>
          <c:w val="0.80378383613192927"/>
          <c:h val="0.78466666666666662"/>
        </c:manualLayout>
      </c:layout>
      <c:scatterChart>
        <c:scatterStyle val="smoothMarker"/>
        <c:varyColors val="0"/>
        <c:ser>
          <c:idx val="0"/>
          <c:order val="0"/>
          <c:tx>
            <c:v>XY散佈圖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'optimal(A=4)'!$L$5:$L$45</c:f>
              <c:numCache>
                <c:formatCode>0.0000_);[Red]\(0.0000\)</c:formatCode>
                <c:ptCount val="41"/>
                <c:pt idx="0">
                  <c:v>44.478869296862406</c:v>
                </c:pt>
                <c:pt idx="1">
                  <c:v>43.363499782785134</c:v>
                </c:pt>
                <c:pt idx="2">
                  <c:v>42.279286826623455</c:v>
                </c:pt>
                <c:pt idx="3">
                  <c:v>41.228688523845108</c:v>
                </c:pt>
                <c:pt idx="4">
                  <c:v>40.214339505910488</c:v>
                </c:pt>
                <c:pt idx="5">
                  <c:v>39.239051059742501</c:v>
                </c:pt>
                <c:pt idx="6">
                  <c:v>38.305806817159969</c:v>
                </c:pt>
                <c:pt idx="7">
                  <c:v>37.417752811067267</c:v>
                </c:pt>
                <c:pt idx="8">
                  <c:v>36.578180608372762</c:v>
                </c:pt>
                <c:pt idx="9">
                  <c:v>35.790502224464454</c:v>
                </c:pt>
                <c:pt idx="10">
                  <c:v>35.058215642158764</c:v>
                </c:pt>
                <c:pt idx="11">
                  <c:v>34.384860043584133</c:v>
                </c:pt>
                <c:pt idx="12">
                  <c:v>33.773960355482224</c:v>
                </c:pt>
                <c:pt idx="13">
                  <c:v>33.228961428888397</c:v>
                </c:pt>
                <c:pt idx="14">
                  <c:v>32.753153113303057</c:v>
                </c:pt>
                <c:pt idx="15">
                  <c:v>32.349588587128082</c:v>
                </c:pt>
                <c:pt idx="16">
                  <c:v>32.020999458503383</c:v>
                </c:pt>
                <c:pt idx="17">
                  <c:v>31.769712188790013</c:v>
                </c:pt>
                <c:pt idx="18">
                  <c:v>31.597571116585595</c:v>
                </c:pt>
                <c:pt idx="19">
                  <c:v>31.50587358015753</c:v>
                </c:pt>
                <c:pt idx="20">
                  <c:v>31.495322213022447</c:v>
                </c:pt>
                <c:pt idx="21">
                  <c:v>31.565998387939427</c:v>
                </c:pt>
                <c:pt idx="22">
                  <c:v>31.717359108613326</c:v>
                </c:pt>
                <c:pt idx="23">
                  <c:v>31.948257622194852</c:v>
                </c:pt>
                <c:pt idx="24">
                  <c:v>32.256985957085</c:v>
                </c:pt>
                <c:pt idx="25">
                  <c:v>32.641335797560096</c:v>
                </c:pt>
                <c:pt idx="26">
                  <c:v>33.098672842496747</c:v>
                </c:pt>
                <c:pt idx="27">
                  <c:v>33.62601919484726</c:v>
                </c:pt>
                <c:pt idx="28">
                  <c:v>34.220138391331702</c:v>
                </c:pt>
                <c:pt idx="29">
                  <c:v>34.877618293450105</c:v>
                </c:pt>
                <c:pt idx="30">
                  <c:v>35.594948037570845</c:v>
                </c:pt>
                <c:pt idx="31">
                  <c:v>36.368586382250037</c:v>
                </c:pt>
                <c:pt idx="32">
                  <c:v>37.195019918815113</c:v>
                </c:pt>
                <c:pt idx="33">
                  <c:v>38.070810600130031</c:v>
                </c:pt>
                <c:pt idx="34">
                  <c:v>38.992632822277422</c:v>
                </c:pt>
                <c:pt idx="35">
                  <c:v>39.957300844113256</c:v>
                </c:pt>
                <c:pt idx="36">
                  <c:v>40.961787665494441</c:v>
                </c:pt>
                <c:pt idx="37">
                  <c:v>42.003236642325376</c:v>
                </c:pt>
                <c:pt idx="38">
                  <c:v>43.0789671392127</c:v>
                </c:pt>
                <c:pt idx="39">
                  <c:v>44.186475451246451</c:v>
                </c:pt>
                <c:pt idx="40">
                  <c:v>45.32343210192596</c:v>
                </c:pt>
              </c:numCache>
            </c:numRef>
          </c:xVal>
          <c:yVal>
            <c:numRef>
              <c:f>'optimal(A=4)'!$J$5:$J$45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ser>
          <c:idx val="1"/>
          <c:order val="1"/>
          <c:tx>
            <c:v>CAL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xVal>
            <c:numRef>
              <c:f>'optimal(A=4)'!$R$5:$R$17</c:f>
              <c:numCache>
                <c:formatCode>0.0000_ </c:formatCode>
                <c:ptCount val="13"/>
                <c:pt idx="0">
                  <c:v>0</c:v>
                </c:pt>
                <c:pt idx="1">
                  <c:v>4.2155022970852265</c:v>
                </c:pt>
                <c:pt idx="2">
                  <c:v>8.431004594170453</c:v>
                </c:pt>
                <c:pt idx="3">
                  <c:v>12.646506891255683</c:v>
                </c:pt>
                <c:pt idx="4">
                  <c:v>16.86200918834091</c:v>
                </c:pt>
                <c:pt idx="5">
                  <c:v>21.077511485426136</c:v>
                </c:pt>
                <c:pt idx="6">
                  <c:v>25.293013782511359</c:v>
                </c:pt>
                <c:pt idx="7">
                  <c:v>29.508516079596582</c:v>
                </c:pt>
                <c:pt idx="8">
                  <c:v>33.724018376681819</c:v>
                </c:pt>
                <c:pt idx="9">
                  <c:v>37.939520673767035</c:v>
                </c:pt>
                <c:pt idx="10">
                  <c:v>42.155022970852265</c:v>
                </c:pt>
                <c:pt idx="11">
                  <c:v>46.370525267937495</c:v>
                </c:pt>
                <c:pt idx="12">
                  <c:v>48.478276416480092</c:v>
                </c:pt>
              </c:numCache>
            </c:numRef>
          </c:xVal>
          <c:yVal>
            <c:numRef>
              <c:f>'optimal(A=4)'!$Q$5:$Q$17</c:f>
              <c:numCache>
                <c:formatCode>0.0000_ </c:formatCode>
                <c:ptCount val="13"/>
                <c:pt idx="0">
                  <c:v>1.76</c:v>
                </c:pt>
                <c:pt idx="1">
                  <c:v>4.5104697286727999</c:v>
                </c:pt>
                <c:pt idx="2">
                  <c:v>7.2609394573456001</c:v>
                </c:pt>
                <c:pt idx="3">
                  <c:v>10.011409186018403</c:v>
                </c:pt>
                <c:pt idx="4">
                  <c:v>12.761878914691202</c:v>
                </c:pt>
                <c:pt idx="5">
                  <c:v>15.512348643364003</c:v>
                </c:pt>
                <c:pt idx="6">
                  <c:v>18.262818372036804</c:v>
                </c:pt>
                <c:pt idx="7">
                  <c:v>21.013288100709602</c:v>
                </c:pt>
                <c:pt idx="8">
                  <c:v>23.763757829382406</c:v>
                </c:pt>
                <c:pt idx="9">
                  <c:v>26.514227558055204</c:v>
                </c:pt>
                <c:pt idx="10">
                  <c:v>29.264697286728005</c:v>
                </c:pt>
                <c:pt idx="11">
                  <c:v>32.015167015400806</c:v>
                </c:pt>
                <c:pt idx="12">
                  <c:v>33.390401879737198</c:v>
                </c:pt>
              </c:numCache>
            </c:numRef>
          </c:yVal>
          <c:smooth val="1"/>
        </c:ser>
        <c:ser>
          <c:idx val="3"/>
          <c:order val="2"/>
          <c:tx>
            <c:v>Indifference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'optimal(A=4)'!$R$27:$R$52</c:f>
              <c:numCache>
                <c:formatCode>0.0000</c:formatCode>
                <c:ptCount val="26"/>
                <c:pt idx="0">
                  <c:v>4.5749861836590089</c:v>
                </c:pt>
                <c:pt idx="1">
                  <c:v>6.7772043336962211</c:v>
                </c:pt>
                <c:pt idx="2">
                  <c:v>8.4220246129224101</c:v>
                </c:pt>
                <c:pt idx="3">
                  <c:v>9.7944115995127969</c:v>
                </c:pt>
                <c:pt idx="4">
                  <c:v>10.996840390797297</c:v>
                </c:pt>
                <c:pt idx="5">
                  <c:v>12.080169642048528</c:v>
                </c:pt>
                <c:pt idx="6">
                  <c:v>13.074039107355876</c:v>
                </c:pt>
                <c:pt idx="7">
                  <c:v>13.997517586367621</c:v>
                </c:pt>
                <c:pt idx="8">
                  <c:v>14.863730977808732</c:v>
                </c:pt>
                <c:pt idx="9">
                  <c:v>15.682171360518632</c:v>
                </c:pt>
                <c:pt idx="10">
                  <c:v>16.459966542513712</c:v>
                </c:pt>
                <c:pt idx="11">
                  <c:v>17.202630571533845</c:v>
                </c:pt>
                <c:pt idx="12">
                  <c:v>17.914533166696557</c:v>
                </c:pt>
                <c:pt idx="13">
                  <c:v>18.599206934185954</c:v>
                </c:pt>
                <c:pt idx="14">
                  <c:v>19.259556032802802</c:v>
                </c:pt>
                <c:pt idx="15">
                  <c:v>19.898002376637479</c:v>
                </c:pt>
                <c:pt idx="16">
                  <c:v>20.516590812819533</c:v>
                </c:pt>
                <c:pt idx="17">
                  <c:v>21.117066524038581</c:v>
                </c:pt>
                <c:pt idx="18">
                  <c:v>21.700933126957256</c:v>
                </c:pt>
                <c:pt idx="19">
                  <c:v>22.269497043729363</c:v>
                </c:pt>
                <c:pt idx="20">
                  <c:v>22.823901914017046</c:v>
                </c:pt>
                <c:pt idx="21">
                  <c:v>23.36515565068358</c:v>
                </c:pt>
                <c:pt idx="22">
                  <c:v>23.894151974503526</c:v>
                </c:pt>
                <c:pt idx="23">
                  <c:v>24.411687745436016</c:v>
                </c:pt>
                <c:pt idx="24">
                  <c:v>24.918477051791726</c:v>
                </c:pt>
                <c:pt idx="25">
                  <c:v>25.415162769116211</c:v>
                </c:pt>
              </c:numCache>
            </c:numRef>
          </c:xVal>
          <c:yVal>
            <c:numRef>
              <c:f>'optimal(A=4)'!$Q$27:$Q$52</c:f>
              <c:numCache>
                <c:formatCode>0.0</c:formatCode>
                <c:ptCount val="2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71920"/>
        <c:axId val="-1054373552"/>
      </c:scatterChart>
      <c:valAx>
        <c:axId val="-1054371920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3552"/>
        <c:crosses val="autoZero"/>
        <c:crossBetween val="midCat"/>
        <c:majorUnit val="10"/>
      </c:valAx>
      <c:valAx>
        <c:axId val="-1054373552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Return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5100401606425703E-3"/>
              <c:y val="0.21277066929133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192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076147108117"/>
          <c:y val="4.8583333333333333E-2"/>
          <c:w val="0.80378383613192927"/>
          <c:h val="0.78466666666666662"/>
        </c:manualLayout>
      </c:layout>
      <c:scatterChart>
        <c:scatterStyle val="smoothMarker"/>
        <c:varyColors val="0"/>
        <c:ser>
          <c:idx val="0"/>
          <c:order val="0"/>
          <c:tx>
            <c:v>XY散佈圖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'optimal(A=4)'!$L$5:$L$45</c:f>
              <c:numCache>
                <c:formatCode>0.0000_);[Red]\(0.0000\)</c:formatCode>
                <c:ptCount val="41"/>
                <c:pt idx="0">
                  <c:v>44.478869296862406</c:v>
                </c:pt>
                <c:pt idx="1">
                  <c:v>43.363499782785134</c:v>
                </c:pt>
                <c:pt idx="2">
                  <c:v>42.279286826623455</c:v>
                </c:pt>
                <c:pt idx="3">
                  <c:v>41.228688523845108</c:v>
                </c:pt>
                <c:pt idx="4">
                  <c:v>40.214339505910488</c:v>
                </c:pt>
                <c:pt idx="5">
                  <c:v>39.239051059742501</c:v>
                </c:pt>
                <c:pt idx="6">
                  <c:v>38.305806817159969</c:v>
                </c:pt>
                <c:pt idx="7">
                  <c:v>37.417752811067267</c:v>
                </c:pt>
                <c:pt idx="8">
                  <c:v>36.578180608372762</c:v>
                </c:pt>
                <c:pt idx="9">
                  <c:v>35.790502224464454</c:v>
                </c:pt>
                <c:pt idx="10">
                  <c:v>35.058215642158764</c:v>
                </c:pt>
                <c:pt idx="11">
                  <c:v>34.384860043584133</c:v>
                </c:pt>
                <c:pt idx="12">
                  <c:v>33.773960355482224</c:v>
                </c:pt>
                <c:pt idx="13">
                  <c:v>33.228961428888397</c:v>
                </c:pt>
                <c:pt idx="14">
                  <c:v>32.753153113303057</c:v>
                </c:pt>
                <c:pt idx="15">
                  <c:v>32.349588587128082</c:v>
                </c:pt>
                <c:pt idx="16">
                  <c:v>32.020999458503383</c:v>
                </c:pt>
                <c:pt idx="17">
                  <c:v>31.769712188790013</c:v>
                </c:pt>
                <c:pt idx="18">
                  <c:v>31.597571116585595</c:v>
                </c:pt>
                <c:pt idx="19">
                  <c:v>31.50587358015753</c:v>
                </c:pt>
                <c:pt idx="20">
                  <c:v>31.495322213022447</c:v>
                </c:pt>
                <c:pt idx="21">
                  <c:v>31.565998387939427</c:v>
                </c:pt>
                <c:pt idx="22">
                  <c:v>31.717359108613326</c:v>
                </c:pt>
                <c:pt idx="23">
                  <c:v>31.948257622194852</c:v>
                </c:pt>
                <c:pt idx="24">
                  <c:v>32.256985957085</c:v>
                </c:pt>
                <c:pt idx="25">
                  <c:v>32.641335797560096</c:v>
                </c:pt>
                <c:pt idx="26">
                  <c:v>33.098672842496747</c:v>
                </c:pt>
                <c:pt idx="27">
                  <c:v>33.62601919484726</c:v>
                </c:pt>
                <c:pt idx="28">
                  <c:v>34.220138391331702</c:v>
                </c:pt>
                <c:pt idx="29">
                  <c:v>34.877618293450105</c:v>
                </c:pt>
                <c:pt idx="30">
                  <c:v>35.594948037570845</c:v>
                </c:pt>
                <c:pt idx="31">
                  <c:v>36.368586382250037</c:v>
                </c:pt>
                <c:pt idx="32">
                  <c:v>37.195019918815113</c:v>
                </c:pt>
                <c:pt idx="33">
                  <c:v>38.070810600130031</c:v>
                </c:pt>
                <c:pt idx="34">
                  <c:v>38.992632822277422</c:v>
                </c:pt>
                <c:pt idx="35">
                  <c:v>39.957300844113256</c:v>
                </c:pt>
                <c:pt idx="36">
                  <c:v>40.961787665494441</c:v>
                </c:pt>
                <c:pt idx="37">
                  <c:v>42.003236642325376</c:v>
                </c:pt>
                <c:pt idx="38">
                  <c:v>43.0789671392127</c:v>
                </c:pt>
                <c:pt idx="39">
                  <c:v>44.186475451246451</c:v>
                </c:pt>
                <c:pt idx="40">
                  <c:v>45.32343210192596</c:v>
                </c:pt>
              </c:numCache>
            </c:numRef>
          </c:xVal>
          <c:yVal>
            <c:numRef>
              <c:f>'optimal(A=4)'!$J$5:$J$45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ser>
          <c:idx val="1"/>
          <c:order val="1"/>
          <c:tx>
            <c:v>CAL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xVal>
            <c:numRef>
              <c:f>'optimal(A=4)'!$R$5:$R$17</c:f>
              <c:numCache>
                <c:formatCode>0.0000_ </c:formatCode>
                <c:ptCount val="13"/>
                <c:pt idx="0">
                  <c:v>0</c:v>
                </c:pt>
                <c:pt idx="1">
                  <c:v>4.2155022970852265</c:v>
                </c:pt>
                <c:pt idx="2">
                  <c:v>8.431004594170453</c:v>
                </c:pt>
                <c:pt idx="3">
                  <c:v>12.646506891255683</c:v>
                </c:pt>
                <c:pt idx="4">
                  <c:v>16.86200918834091</c:v>
                </c:pt>
                <c:pt idx="5">
                  <c:v>21.077511485426136</c:v>
                </c:pt>
                <c:pt idx="6">
                  <c:v>25.293013782511359</c:v>
                </c:pt>
                <c:pt idx="7">
                  <c:v>29.508516079596582</c:v>
                </c:pt>
                <c:pt idx="8">
                  <c:v>33.724018376681819</c:v>
                </c:pt>
                <c:pt idx="9">
                  <c:v>37.939520673767035</c:v>
                </c:pt>
                <c:pt idx="10">
                  <c:v>42.155022970852265</c:v>
                </c:pt>
                <c:pt idx="11">
                  <c:v>46.370525267937495</c:v>
                </c:pt>
                <c:pt idx="12">
                  <c:v>48.478276416480092</c:v>
                </c:pt>
              </c:numCache>
            </c:numRef>
          </c:xVal>
          <c:yVal>
            <c:numRef>
              <c:f>'optimal(A=4)'!$Q$5:$Q$17</c:f>
              <c:numCache>
                <c:formatCode>0.0000_ </c:formatCode>
                <c:ptCount val="13"/>
                <c:pt idx="0">
                  <c:v>1.76</c:v>
                </c:pt>
                <c:pt idx="1">
                  <c:v>4.5104697286727999</c:v>
                </c:pt>
                <c:pt idx="2">
                  <c:v>7.2609394573456001</c:v>
                </c:pt>
                <c:pt idx="3">
                  <c:v>10.011409186018403</c:v>
                </c:pt>
                <c:pt idx="4">
                  <c:v>12.761878914691202</c:v>
                </c:pt>
                <c:pt idx="5">
                  <c:v>15.512348643364003</c:v>
                </c:pt>
                <c:pt idx="6">
                  <c:v>18.262818372036804</c:v>
                </c:pt>
                <c:pt idx="7">
                  <c:v>21.013288100709602</c:v>
                </c:pt>
                <c:pt idx="8">
                  <c:v>23.763757829382406</c:v>
                </c:pt>
                <c:pt idx="9">
                  <c:v>26.514227558055204</c:v>
                </c:pt>
                <c:pt idx="10">
                  <c:v>29.264697286728005</c:v>
                </c:pt>
                <c:pt idx="11">
                  <c:v>32.015167015400806</c:v>
                </c:pt>
                <c:pt idx="12">
                  <c:v>33.390401879737198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71376"/>
        <c:axId val="-1054370288"/>
      </c:scatterChart>
      <c:valAx>
        <c:axId val="-105437137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0288"/>
        <c:crosses val="autoZero"/>
        <c:crossBetween val="midCat"/>
        <c:majorUnit val="10"/>
      </c:valAx>
      <c:valAx>
        <c:axId val="-105437028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Value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5100401606425703E-3"/>
              <c:y val="0.21277066929133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137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076147108117"/>
          <c:y val="4.8583333333333333E-2"/>
          <c:w val="0.80378383613192927"/>
          <c:h val="0.78466666666666662"/>
        </c:manualLayout>
      </c:layout>
      <c:scatterChart>
        <c:scatterStyle val="smoothMarker"/>
        <c:varyColors val="0"/>
        <c:ser>
          <c:idx val="0"/>
          <c:order val="0"/>
          <c:tx>
            <c:v>XY散佈圖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'optimal(A=1)'!$L$5:$L$45</c:f>
              <c:numCache>
                <c:formatCode>0.0000_);[Red]\(0.0000\)</c:formatCode>
                <c:ptCount val="41"/>
                <c:pt idx="0">
                  <c:v>44.478869296862406</c:v>
                </c:pt>
                <c:pt idx="1">
                  <c:v>43.363499782785134</c:v>
                </c:pt>
                <c:pt idx="2">
                  <c:v>42.279286826623455</c:v>
                </c:pt>
                <c:pt idx="3">
                  <c:v>41.228688523845108</c:v>
                </c:pt>
                <c:pt idx="4">
                  <c:v>40.214339505910488</c:v>
                </c:pt>
                <c:pt idx="5">
                  <c:v>39.239051059742501</c:v>
                </c:pt>
                <c:pt idx="6">
                  <c:v>38.305806817159969</c:v>
                </c:pt>
                <c:pt idx="7">
                  <c:v>37.417752811067267</c:v>
                </c:pt>
                <c:pt idx="8">
                  <c:v>36.578180608372762</c:v>
                </c:pt>
                <c:pt idx="9">
                  <c:v>35.790502224464454</c:v>
                </c:pt>
                <c:pt idx="10">
                  <c:v>35.058215642158764</c:v>
                </c:pt>
                <c:pt idx="11">
                  <c:v>34.384860043584133</c:v>
                </c:pt>
                <c:pt idx="12">
                  <c:v>33.773960355482224</c:v>
                </c:pt>
                <c:pt idx="13">
                  <c:v>33.228961428888397</c:v>
                </c:pt>
                <c:pt idx="14">
                  <c:v>32.753153113303057</c:v>
                </c:pt>
                <c:pt idx="15">
                  <c:v>32.349588587128082</c:v>
                </c:pt>
                <c:pt idx="16">
                  <c:v>32.020999458503383</c:v>
                </c:pt>
                <c:pt idx="17">
                  <c:v>31.769712188790013</c:v>
                </c:pt>
                <c:pt idx="18">
                  <c:v>31.597571116585595</c:v>
                </c:pt>
                <c:pt idx="19">
                  <c:v>31.50587358015753</c:v>
                </c:pt>
                <c:pt idx="20">
                  <c:v>31.495322213022447</c:v>
                </c:pt>
                <c:pt idx="21">
                  <c:v>31.565998387939427</c:v>
                </c:pt>
                <c:pt idx="22">
                  <c:v>31.717359108613326</c:v>
                </c:pt>
                <c:pt idx="23">
                  <c:v>31.948257622194852</c:v>
                </c:pt>
                <c:pt idx="24">
                  <c:v>32.256985957085</c:v>
                </c:pt>
                <c:pt idx="25">
                  <c:v>32.641335797560096</c:v>
                </c:pt>
                <c:pt idx="26">
                  <c:v>33.098672842496747</c:v>
                </c:pt>
                <c:pt idx="27">
                  <c:v>33.62601919484726</c:v>
                </c:pt>
                <c:pt idx="28">
                  <c:v>34.220138391331702</c:v>
                </c:pt>
                <c:pt idx="29">
                  <c:v>34.877618293450105</c:v>
                </c:pt>
                <c:pt idx="30">
                  <c:v>35.594948037570845</c:v>
                </c:pt>
                <c:pt idx="31">
                  <c:v>36.368586382250037</c:v>
                </c:pt>
                <c:pt idx="32">
                  <c:v>37.195019918815113</c:v>
                </c:pt>
                <c:pt idx="33">
                  <c:v>38.070810600130031</c:v>
                </c:pt>
                <c:pt idx="34">
                  <c:v>38.992632822277422</c:v>
                </c:pt>
                <c:pt idx="35">
                  <c:v>39.957300844113256</c:v>
                </c:pt>
                <c:pt idx="36">
                  <c:v>40.961787665494441</c:v>
                </c:pt>
                <c:pt idx="37">
                  <c:v>42.003236642325376</c:v>
                </c:pt>
                <c:pt idx="38">
                  <c:v>43.0789671392127</c:v>
                </c:pt>
                <c:pt idx="39">
                  <c:v>44.186475451246451</c:v>
                </c:pt>
                <c:pt idx="40">
                  <c:v>45.32343210192596</c:v>
                </c:pt>
              </c:numCache>
            </c:numRef>
          </c:xVal>
          <c:yVal>
            <c:numRef>
              <c:f>'optimal(A=1)'!$J$5:$J$45</c:f>
              <c:numCache>
                <c:formatCode>0.0000_);[Red]\(0.0000\)</c:formatCode>
                <c:ptCount val="41"/>
                <c:pt idx="0">
                  <c:v>3.4817</c:v>
                </c:pt>
                <c:pt idx="1">
                  <c:v>4.1758549999999985</c:v>
                </c:pt>
                <c:pt idx="2">
                  <c:v>4.8700099999999988</c:v>
                </c:pt>
                <c:pt idx="3">
                  <c:v>5.5641649999999991</c:v>
                </c:pt>
                <c:pt idx="4">
                  <c:v>6.2583199999999994</c:v>
                </c:pt>
                <c:pt idx="5">
                  <c:v>6.9524749999999997</c:v>
                </c:pt>
                <c:pt idx="6">
                  <c:v>7.6466299999999974</c:v>
                </c:pt>
                <c:pt idx="7">
                  <c:v>8.3407850000000003</c:v>
                </c:pt>
                <c:pt idx="8">
                  <c:v>9.0349399999999989</c:v>
                </c:pt>
                <c:pt idx="9">
                  <c:v>9.7290950000000009</c:v>
                </c:pt>
                <c:pt idx="10">
                  <c:v>10.423249999999999</c:v>
                </c:pt>
                <c:pt idx="11">
                  <c:v>11.117405</c:v>
                </c:pt>
                <c:pt idx="12">
                  <c:v>11.81156</c:v>
                </c:pt>
                <c:pt idx="13">
                  <c:v>12.505714999999999</c:v>
                </c:pt>
                <c:pt idx="14">
                  <c:v>13.199870000000001</c:v>
                </c:pt>
                <c:pt idx="15">
                  <c:v>13.894024999999999</c:v>
                </c:pt>
                <c:pt idx="16">
                  <c:v>14.588179999999999</c:v>
                </c:pt>
                <c:pt idx="17">
                  <c:v>15.282334999999998</c:v>
                </c:pt>
                <c:pt idx="18">
                  <c:v>15.97649</c:v>
                </c:pt>
                <c:pt idx="19">
                  <c:v>16.670644999999997</c:v>
                </c:pt>
                <c:pt idx="20">
                  <c:v>17.364799999999999</c:v>
                </c:pt>
                <c:pt idx="21">
                  <c:v>18.058954999999997</c:v>
                </c:pt>
                <c:pt idx="22">
                  <c:v>18.75311</c:v>
                </c:pt>
                <c:pt idx="23">
                  <c:v>19.447264999999998</c:v>
                </c:pt>
                <c:pt idx="24">
                  <c:v>20.141419999999997</c:v>
                </c:pt>
                <c:pt idx="25">
                  <c:v>20.835574999999999</c:v>
                </c:pt>
                <c:pt idx="26">
                  <c:v>21.529730000000001</c:v>
                </c:pt>
                <c:pt idx="27">
                  <c:v>22.223884999999999</c:v>
                </c:pt>
                <c:pt idx="28">
                  <c:v>22.918039999999998</c:v>
                </c:pt>
                <c:pt idx="29">
                  <c:v>23.612195</c:v>
                </c:pt>
                <c:pt idx="30">
                  <c:v>24.306349999999998</c:v>
                </c:pt>
                <c:pt idx="31">
                  <c:v>25.000504999999997</c:v>
                </c:pt>
                <c:pt idx="32">
                  <c:v>25.694659999999999</c:v>
                </c:pt>
                <c:pt idx="33">
                  <c:v>26.388814999999994</c:v>
                </c:pt>
                <c:pt idx="34">
                  <c:v>27.082970000000003</c:v>
                </c:pt>
                <c:pt idx="35">
                  <c:v>27.777124999999998</c:v>
                </c:pt>
                <c:pt idx="36">
                  <c:v>28.47128</c:v>
                </c:pt>
                <c:pt idx="37">
                  <c:v>29.165434999999999</c:v>
                </c:pt>
                <c:pt idx="38">
                  <c:v>29.859589999999997</c:v>
                </c:pt>
                <c:pt idx="39">
                  <c:v>30.553744999999996</c:v>
                </c:pt>
                <c:pt idx="40">
                  <c:v>31.247899999999994</c:v>
                </c:pt>
              </c:numCache>
            </c:numRef>
          </c:yVal>
          <c:smooth val="1"/>
        </c:ser>
        <c:ser>
          <c:idx val="1"/>
          <c:order val="1"/>
          <c:tx>
            <c:v>CAL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</c:dPt>
          <c:xVal>
            <c:numRef>
              <c:f>'optimal(A=1)'!$R$5:$R$17</c:f>
              <c:numCache>
                <c:formatCode>0.0000_ </c:formatCode>
                <c:ptCount val="13"/>
                <c:pt idx="0">
                  <c:v>0</c:v>
                </c:pt>
                <c:pt idx="1">
                  <c:v>8.431004594170453</c:v>
                </c:pt>
                <c:pt idx="2">
                  <c:v>16.86200918834091</c:v>
                </c:pt>
                <c:pt idx="3">
                  <c:v>25.293013782511359</c:v>
                </c:pt>
                <c:pt idx="4">
                  <c:v>33.724018376681819</c:v>
                </c:pt>
                <c:pt idx="5">
                  <c:v>42.155022970852265</c:v>
                </c:pt>
                <c:pt idx="6">
                  <c:v>50.586027565022732</c:v>
                </c:pt>
                <c:pt idx="7">
                  <c:v>59.017032159193178</c:v>
                </c:pt>
                <c:pt idx="8">
                  <c:v>67.448036753363638</c:v>
                </c:pt>
                <c:pt idx="9">
                  <c:v>75.879041347534084</c:v>
                </c:pt>
                <c:pt idx="10">
                  <c:v>84.310045941704544</c:v>
                </c:pt>
                <c:pt idx="11">
                  <c:v>92.741050535875004</c:v>
                </c:pt>
                <c:pt idx="12">
                  <c:v>101.17205513004544</c:v>
                </c:pt>
              </c:numCache>
            </c:numRef>
          </c:xVal>
          <c:yVal>
            <c:numRef>
              <c:f>'optimal(A=1)'!$Q$5:$Q$17</c:f>
              <c:numCache>
                <c:formatCode>0.0000_ </c:formatCode>
                <c:ptCount val="13"/>
                <c:pt idx="0">
                  <c:v>1.76</c:v>
                </c:pt>
                <c:pt idx="1">
                  <c:v>7.2609394573456001</c:v>
                </c:pt>
                <c:pt idx="2">
                  <c:v>12.761878914691202</c:v>
                </c:pt>
                <c:pt idx="3">
                  <c:v>18.262818372036804</c:v>
                </c:pt>
                <c:pt idx="4">
                  <c:v>23.763757829382406</c:v>
                </c:pt>
                <c:pt idx="5">
                  <c:v>29.264697286728005</c:v>
                </c:pt>
                <c:pt idx="6">
                  <c:v>34.76563674407361</c:v>
                </c:pt>
                <c:pt idx="7">
                  <c:v>40.266576201419205</c:v>
                </c:pt>
                <c:pt idx="8">
                  <c:v>45.767515658764815</c:v>
                </c:pt>
                <c:pt idx="9">
                  <c:v>51.26845511611041</c:v>
                </c:pt>
                <c:pt idx="10">
                  <c:v>56.769394573456012</c:v>
                </c:pt>
                <c:pt idx="11">
                  <c:v>62.270334030801614</c:v>
                </c:pt>
                <c:pt idx="12">
                  <c:v>67.771273488147216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'optimal(A=1)'!$R$27:$R$51</c:f>
              <c:numCache>
                <c:formatCode>0.0000</c:formatCode>
                <c:ptCount val="25"/>
                <c:pt idx="0">
                  <c:v>19.770887114409756</c:v>
                </c:pt>
                <c:pt idx="1">
                  <c:v>27.674681159694202</c:v>
                </c:pt>
                <c:pt idx="2">
                  <c:v>33.77703328136937</c:v>
                </c:pt>
                <c:pt idx="3">
                  <c:v>38.934406086271999</c:v>
                </c:pt>
                <c:pt idx="4">
                  <c:v>43.484341748389546</c:v>
                </c:pt>
                <c:pt idx="5">
                  <c:v>47.601344280290384</c:v>
                </c:pt>
                <c:pt idx="6">
                  <c:v>51.389570705452805</c:v>
                </c:pt>
                <c:pt idx="7">
                  <c:v>54.917100954900512</c:v>
                </c:pt>
                <c:pt idx="8">
                  <c:v>58.231331577517039</c:v>
                </c:pt>
                <c:pt idx="9">
                  <c:v>61.366831246942624</c:v>
                </c:pt>
                <c:pt idx="10">
                  <c:v>64.349731757721671</c:v>
                </c:pt>
                <c:pt idx="11">
                  <c:v>67.20035697294125</c:v>
                </c:pt>
                <c:pt idx="12">
                  <c:v>69.934883836971764</c:v>
                </c:pt>
                <c:pt idx="13">
                  <c:v>72.566438367131767</c:v>
                </c:pt>
                <c:pt idx="14">
                  <c:v>75.105845160618045</c:v>
                </c:pt>
                <c:pt idx="15">
                  <c:v>77.56215557403452</c:v>
                </c:pt>
                <c:pt idx="16">
                  <c:v>79.94302957288231</c:v>
                </c:pt>
                <c:pt idx="17">
                  <c:v>82.255017945963232</c:v>
                </c:pt>
                <c:pt idx="18">
                  <c:v>84.503774929234581</c:v>
                </c:pt>
                <c:pt idx="19">
                  <c:v>86.694221129731218</c:v>
                </c:pt>
                <c:pt idx="20">
                  <c:v>88.830670251274896</c:v>
                </c:pt>
                <c:pt idx="21">
                  <c:v>90.916928991749018</c:v>
                </c:pt>
                <c:pt idx="22">
                  <c:v>92.956376743560369</c:v>
                </c:pt>
                <c:pt idx="23">
                  <c:v>94.952029874514707</c:v>
                </c:pt>
                <c:pt idx="24">
                  <c:v>96.906594085700561</c:v>
                </c:pt>
              </c:numCache>
            </c:numRef>
          </c:xVal>
          <c:yVal>
            <c:numRef>
              <c:f>'optimal(A=1)'!$Q$27:$Q$51</c:f>
              <c:numCache>
                <c:formatCode>0.0</c:formatCode>
                <c:ptCount val="25"/>
                <c:pt idx="0">
                  <c:v>25</c:v>
                </c:pt>
                <c:pt idx="1">
                  <c:v>26.875</c:v>
                </c:pt>
                <c:pt idx="2">
                  <c:v>28.75</c:v>
                </c:pt>
                <c:pt idx="3">
                  <c:v>30.625</c:v>
                </c:pt>
                <c:pt idx="4">
                  <c:v>32.5</c:v>
                </c:pt>
                <c:pt idx="5">
                  <c:v>34.375</c:v>
                </c:pt>
                <c:pt idx="6">
                  <c:v>36.25</c:v>
                </c:pt>
                <c:pt idx="7">
                  <c:v>38.125</c:v>
                </c:pt>
                <c:pt idx="8">
                  <c:v>40</c:v>
                </c:pt>
                <c:pt idx="9">
                  <c:v>41.875</c:v>
                </c:pt>
                <c:pt idx="10">
                  <c:v>43.75</c:v>
                </c:pt>
                <c:pt idx="11">
                  <c:v>45.625</c:v>
                </c:pt>
                <c:pt idx="12">
                  <c:v>47.5</c:v>
                </c:pt>
                <c:pt idx="13">
                  <c:v>49.375</c:v>
                </c:pt>
                <c:pt idx="14">
                  <c:v>51.25</c:v>
                </c:pt>
                <c:pt idx="15">
                  <c:v>53.125</c:v>
                </c:pt>
                <c:pt idx="16">
                  <c:v>55</c:v>
                </c:pt>
                <c:pt idx="17">
                  <c:v>56.875</c:v>
                </c:pt>
                <c:pt idx="18">
                  <c:v>58.75</c:v>
                </c:pt>
                <c:pt idx="19">
                  <c:v>60.625</c:v>
                </c:pt>
                <c:pt idx="20">
                  <c:v>62.5</c:v>
                </c:pt>
                <c:pt idx="21">
                  <c:v>64.375</c:v>
                </c:pt>
                <c:pt idx="22">
                  <c:v>66.25</c:v>
                </c:pt>
                <c:pt idx="23">
                  <c:v>68.125</c:v>
                </c:pt>
                <c:pt idx="24">
                  <c:v>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370832"/>
        <c:axId val="-1276298944"/>
      </c:scatterChart>
      <c:valAx>
        <c:axId val="-10543708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276298944"/>
        <c:crosses val="autoZero"/>
        <c:crossBetween val="midCat"/>
        <c:majorUnit val="20"/>
      </c:valAx>
      <c:valAx>
        <c:axId val="-127629894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Value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5100401606425703E-3"/>
              <c:y val="0.21277066929133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5437083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79076147108117"/>
          <c:y val="4.8583333333333333E-2"/>
          <c:w val="0.80378383613192927"/>
          <c:h val="0.78466666666666662"/>
        </c:manualLayout>
      </c:layout>
      <c:scatterChart>
        <c:scatterStyle val="smoothMarker"/>
        <c:varyColors val="0"/>
        <c:ser>
          <c:idx val="3"/>
          <c:order val="0"/>
          <c:tx>
            <c:v>Indifference (A=4)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8100">
                <a:noFill/>
              </a:ln>
              <a:effectLst/>
            </c:spPr>
          </c:marker>
          <c:xVal>
            <c:numRef>
              <c:f>'optimal(A=4)'!$R$27:$R$52</c:f>
              <c:numCache>
                <c:formatCode>0.0000</c:formatCode>
                <c:ptCount val="26"/>
                <c:pt idx="0">
                  <c:v>4.5749861836590089</c:v>
                </c:pt>
                <c:pt idx="1">
                  <c:v>6.7772043336962211</c:v>
                </c:pt>
                <c:pt idx="2">
                  <c:v>8.4220246129224101</c:v>
                </c:pt>
                <c:pt idx="3">
                  <c:v>9.7944115995127969</c:v>
                </c:pt>
                <c:pt idx="4">
                  <c:v>10.996840390797297</c:v>
                </c:pt>
                <c:pt idx="5">
                  <c:v>12.080169642048528</c:v>
                </c:pt>
                <c:pt idx="6">
                  <c:v>13.074039107355876</c:v>
                </c:pt>
                <c:pt idx="7">
                  <c:v>13.997517586367621</c:v>
                </c:pt>
                <c:pt idx="8">
                  <c:v>14.863730977808732</c:v>
                </c:pt>
                <c:pt idx="9">
                  <c:v>15.682171360518632</c:v>
                </c:pt>
                <c:pt idx="10">
                  <c:v>16.459966542513712</c:v>
                </c:pt>
                <c:pt idx="11">
                  <c:v>17.202630571533845</c:v>
                </c:pt>
                <c:pt idx="12">
                  <c:v>17.914533166696557</c:v>
                </c:pt>
                <c:pt idx="13">
                  <c:v>18.599206934185954</c:v>
                </c:pt>
                <c:pt idx="14">
                  <c:v>19.259556032802802</c:v>
                </c:pt>
                <c:pt idx="15">
                  <c:v>19.898002376637479</c:v>
                </c:pt>
                <c:pt idx="16">
                  <c:v>20.516590812819533</c:v>
                </c:pt>
                <c:pt idx="17">
                  <c:v>21.117066524038581</c:v>
                </c:pt>
                <c:pt idx="18">
                  <c:v>21.700933126957256</c:v>
                </c:pt>
                <c:pt idx="19">
                  <c:v>22.269497043729363</c:v>
                </c:pt>
                <c:pt idx="20">
                  <c:v>22.823901914017046</c:v>
                </c:pt>
                <c:pt idx="21">
                  <c:v>23.36515565068358</c:v>
                </c:pt>
                <c:pt idx="22">
                  <c:v>23.894151974503526</c:v>
                </c:pt>
                <c:pt idx="23">
                  <c:v>24.411687745436016</c:v>
                </c:pt>
                <c:pt idx="24">
                  <c:v>24.918477051791726</c:v>
                </c:pt>
                <c:pt idx="25">
                  <c:v>25.415162769116211</c:v>
                </c:pt>
              </c:numCache>
            </c:numRef>
          </c:xVal>
          <c:yVal>
            <c:numRef>
              <c:f>'optimal(A=4)'!$Q$27:$Q$52</c:f>
              <c:numCache>
                <c:formatCode>0.0</c:formatCode>
                <c:ptCount val="26"/>
                <c:pt idx="0">
                  <c:v>7.5</c:v>
                </c:pt>
                <c:pt idx="1">
                  <c:v>8</c:v>
                </c:pt>
                <c:pt idx="2">
                  <c:v>8.5</c:v>
                </c:pt>
                <c:pt idx="3">
                  <c:v>9</c:v>
                </c:pt>
                <c:pt idx="4">
                  <c:v>9.5</c:v>
                </c:pt>
                <c:pt idx="5">
                  <c:v>10</c:v>
                </c:pt>
                <c:pt idx="6">
                  <c:v>10.5</c:v>
                </c:pt>
                <c:pt idx="7">
                  <c:v>11</c:v>
                </c:pt>
                <c:pt idx="8">
                  <c:v>11.5</c:v>
                </c:pt>
                <c:pt idx="9">
                  <c:v>12</c:v>
                </c:pt>
                <c:pt idx="10">
                  <c:v>12.5</c:v>
                </c:pt>
                <c:pt idx="11">
                  <c:v>13</c:v>
                </c:pt>
                <c:pt idx="12">
                  <c:v>13.5</c:v>
                </c:pt>
                <c:pt idx="13">
                  <c:v>14</c:v>
                </c:pt>
                <c:pt idx="14">
                  <c:v>14.5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16.5</c:v>
                </c:pt>
                <c:pt idx="19">
                  <c:v>17</c:v>
                </c:pt>
                <c:pt idx="20">
                  <c:v>17.5</c:v>
                </c:pt>
                <c:pt idx="21">
                  <c:v>18</c:v>
                </c:pt>
                <c:pt idx="22">
                  <c:v>18.5</c:v>
                </c:pt>
                <c:pt idx="23">
                  <c:v>19</c:v>
                </c:pt>
                <c:pt idx="24">
                  <c:v>19.5</c:v>
                </c:pt>
                <c:pt idx="25">
                  <c:v>20</c:v>
                </c:pt>
              </c:numCache>
            </c:numRef>
          </c:yVal>
          <c:smooth val="1"/>
        </c:ser>
        <c:ser>
          <c:idx val="2"/>
          <c:order val="1"/>
          <c:tx>
            <c:v>Indifference (A=1)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8100">
                <a:noFill/>
              </a:ln>
              <a:effectLst/>
            </c:spPr>
          </c:marker>
          <c:xVal>
            <c:numRef>
              <c:f>'optimal(A=1)'!$R$27:$R$51</c:f>
              <c:numCache>
                <c:formatCode>0.0000</c:formatCode>
                <c:ptCount val="25"/>
                <c:pt idx="0">
                  <c:v>19.770887114409756</c:v>
                </c:pt>
                <c:pt idx="1">
                  <c:v>27.674681159694202</c:v>
                </c:pt>
                <c:pt idx="2">
                  <c:v>33.77703328136937</c:v>
                </c:pt>
                <c:pt idx="3">
                  <c:v>38.934406086271999</c:v>
                </c:pt>
                <c:pt idx="4">
                  <c:v>43.484341748389546</c:v>
                </c:pt>
                <c:pt idx="5">
                  <c:v>47.601344280290384</c:v>
                </c:pt>
                <c:pt idx="6">
                  <c:v>51.389570705452805</c:v>
                </c:pt>
                <c:pt idx="7">
                  <c:v>54.917100954900512</c:v>
                </c:pt>
                <c:pt idx="8">
                  <c:v>58.231331577517039</c:v>
                </c:pt>
                <c:pt idx="9">
                  <c:v>61.366831246942624</c:v>
                </c:pt>
                <c:pt idx="10">
                  <c:v>64.349731757721671</c:v>
                </c:pt>
                <c:pt idx="11">
                  <c:v>67.20035697294125</c:v>
                </c:pt>
                <c:pt idx="12">
                  <c:v>69.934883836971764</c:v>
                </c:pt>
                <c:pt idx="13">
                  <c:v>72.566438367131767</c:v>
                </c:pt>
                <c:pt idx="14">
                  <c:v>75.105845160618045</c:v>
                </c:pt>
                <c:pt idx="15">
                  <c:v>77.56215557403452</c:v>
                </c:pt>
                <c:pt idx="16">
                  <c:v>79.94302957288231</c:v>
                </c:pt>
                <c:pt idx="17">
                  <c:v>82.255017945963232</c:v>
                </c:pt>
                <c:pt idx="18">
                  <c:v>84.503774929234581</c:v>
                </c:pt>
                <c:pt idx="19">
                  <c:v>86.694221129731218</c:v>
                </c:pt>
                <c:pt idx="20">
                  <c:v>88.830670251274896</c:v>
                </c:pt>
                <c:pt idx="21">
                  <c:v>90.916928991749018</c:v>
                </c:pt>
                <c:pt idx="22">
                  <c:v>92.956376743560369</c:v>
                </c:pt>
                <c:pt idx="23">
                  <c:v>94.952029874514707</c:v>
                </c:pt>
                <c:pt idx="24">
                  <c:v>96.906594085700561</c:v>
                </c:pt>
              </c:numCache>
            </c:numRef>
          </c:xVal>
          <c:yVal>
            <c:numRef>
              <c:f>'optimal(A=1)'!$Q$27:$Q$51</c:f>
              <c:numCache>
                <c:formatCode>0.0</c:formatCode>
                <c:ptCount val="25"/>
                <c:pt idx="0">
                  <c:v>25</c:v>
                </c:pt>
                <c:pt idx="1">
                  <c:v>26.875</c:v>
                </c:pt>
                <c:pt idx="2">
                  <c:v>28.75</c:v>
                </c:pt>
                <c:pt idx="3">
                  <c:v>30.625</c:v>
                </c:pt>
                <c:pt idx="4">
                  <c:v>32.5</c:v>
                </c:pt>
                <c:pt idx="5">
                  <c:v>34.375</c:v>
                </c:pt>
                <c:pt idx="6">
                  <c:v>36.25</c:v>
                </c:pt>
                <c:pt idx="7">
                  <c:v>38.125</c:v>
                </c:pt>
                <c:pt idx="8">
                  <c:v>40</c:v>
                </c:pt>
                <c:pt idx="9">
                  <c:v>41.875</c:v>
                </c:pt>
                <c:pt idx="10">
                  <c:v>43.75</c:v>
                </c:pt>
                <c:pt idx="11">
                  <c:v>45.625</c:v>
                </c:pt>
                <c:pt idx="12">
                  <c:v>47.5</c:v>
                </c:pt>
                <c:pt idx="13">
                  <c:v>49.375</c:v>
                </c:pt>
                <c:pt idx="14">
                  <c:v>51.25</c:v>
                </c:pt>
                <c:pt idx="15">
                  <c:v>53.125</c:v>
                </c:pt>
                <c:pt idx="16">
                  <c:v>55</c:v>
                </c:pt>
                <c:pt idx="17">
                  <c:v>56.875</c:v>
                </c:pt>
                <c:pt idx="18">
                  <c:v>58.75</c:v>
                </c:pt>
                <c:pt idx="19">
                  <c:v>60.625</c:v>
                </c:pt>
                <c:pt idx="20">
                  <c:v>62.5</c:v>
                </c:pt>
                <c:pt idx="21">
                  <c:v>64.375</c:v>
                </c:pt>
                <c:pt idx="22">
                  <c:v>66.25</c:v>
                </c:pt>
                <c:pt idx="23">
                  <c:v>68.125</c:v>
                </c:pt>
                <c:pt idx="24">
                  <c:v>70</c:v>
                </c:pt>
              </c:numCache>
            </c:numRef>
          </c:yVal>
          <c:smooth val="1"/>
        </c:ser>
        <c:ser>
          <c:idx val="1"/>
          <c:order val="2"/>
          <c:tx>
            <c:v>CAL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28575">
                <a:noFill/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noFill/>
                <a:ln w="28575">
                  <a:noFill/>
                </a:ln>
                <a:effectLst/>
              </c:spPr>
            </c:marker>
            <c:bubble3D val="0"/>
          </c:dPt>
          <c:xVal>
            <c:numRef>
              <c:f>'optimal(A=1)'!$R$5:$R$17</c:f>
              <c:numCache>
                <c:formatCode>0.0000_ </c:formatCode>
                <c:ptCount val="13"/>
                <c:pt idx="0">
                  <c:v>0</c:v>
                </c:pt>
                <c:pt idx="1">
                  <c:v>8.431004594170453</c:v>
                </c:pt>
                <c:pt idx="2">
                  <c:v>16.86200918834091</c:v>
                </c:pt>
                <c:pt idx="3">
                  <c:v>25.293013782511359</c:v>
                </c:pt>
                <c:pt idx="4">
                  <c:v>33.724018376681819</c:v>
                </c:pt>
                <c:pt idx="5">
                  <c:v>42.155022970852265</c:v>
                </c:pt>
                <c:pt idx="6">
                  <c:v>50.586027565022732</c:v>
                </c:pt>
                <c:pt idx="7">
                  <c:v>59.017032159193178</c:v>
                </c:pt>
                <c:pt idx="8">
                  <c:v>67.448036753363638</c:v>
                </c:pt>
                <c:pt idx="9">
                  <c:v>75.879041347534084</c:v>
                </c:pt>
                <c:pt idx="10">
                  <c:v>84.310045941704544</c:v>
                </c:pt>
                <c:pt idx="11">
                  <c:v>92.741050535875004</c:v>
                </c:pt>
                <c:pt idx="12">
                  <c:v>101.17205513004544</c:v>
                </c:pt>
              </c:numCache>
            </c:numRef>
          </c:xVal>
          <c:yVal>
            <c:numRef>
              <c:f>'optimal(A=1)'!$Q$5:$Q$17</c:f>
              <c:numCache>
                <c:formatCode>0.0000_ </c:formatCode>
                <c:ptCount val="13"/>
                <c:pt idx="0">
                  <c:v>1.76</c:v>
                </c:pt>
                <c:pt idx="1">
                  <c:v>7.2609394573456001</c:v>
                </c:pt>
                <c:pt idx="2">
                  <c:v>12.761878914691202</c:v>
                </c:pt>
                <c:pt idx="3">
                  <c:v>18.262818372036804</c:v>
                </c:pt>
                <c:pt idx="4">
                  <c:v>23.763757829382406</c:v>
                </c:pt>
                <c:pt idx="5">
                  <c:v>29.264697286728005</c:v>
                </c:pt>
                <c:pt idx="6">
                  <c:v>34.76563674407361</c:v>
                </c:pt>
                <c:pt idx="7">
                  <c:v>40.266576201419205</c:v>
                </c:pt>
                <c:pt idx="8">
                  <c:v>45.767515658764815</c:v>
                </c:pt>
                <c:pt idx="9">
                  <c:v>51.26845511611041</c:v>
                </c:pt>
                <c:pt idx="10">
                  <c:v>56.769394573456012</c:v>
                </c:pt>
                <c:pt idx="11">
                  <c:v>62.270334030801614</c:v>
                </c:pt>
                <c:pt idx="12">
                  <c:v>67.771273488147216</c:v>
                </c:pt>
              </c:numCache>
            </c:numRef>
          </c:yVal>
          <c:smooth val="1"/>
        </c:ser>
        <c:ser>
          <c:idx val="4"/>
          <c:order val="3"/>
          <c:tx>
            <c:v>Intersection (A=1)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'optimal(A=1)'!$R$18</c:f>
              <c:numCache>
                <c:formatCode>0.0000_ </c:formatCode>
                <c:ptCount val="1"/>
                <c:pt idx="0">
                  <c:v>65.246543519651652</c:v>
                </c:pt>
              </c:numCache>
            </c:numRef>
          </c:xVal>
          <c:yVal>
            <c:numRef>
              <c:f>'optimal(A=1)'!$Q$18</c:f>
              <c:numCache>
                <c:formatCode>0.0000_ </c:formatCode>
                <c:ptCount val="1"/>
                <c:pt idx="0">
                  <c:v>44.331117319855217</c:v>
                </c:pt>
              </c:numCache>
            </c:numRef>
          </c:yVal>
          <c:smooth val="1"/>
        </c:ser>
        <c:ser>
          <c:idx val="0"/>
          <c:order val="4"/>
          <c:tx>
            <c:v>Intersection (A=4)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'optimal(A=4)'!$R$18</c:f>
              <c:numCache>
                <c:formatCode>0.0000_ </c:formatCode>
                <c:ptCount val="1"/>
                <c:pt idx="0">
                  <c:v>16.311635878763813</c:v>
                </c:pt>
              </c:numCache>
            </c:numRef>
          </c:xVal>
          <c:yVal>
            <c:numRef>
              <c:f>'optimal(A=4)'!$Q$18</c:f>
              <c:numCache>
                <c:formatCode>0.0000_ </c:formatCode>
                <c:ptCount val="1"/>
                <c:pt idx="0">
                  <c:v>12.402779329214056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01084352"/>
        <c:axId val="-1001092512"/>
      </c:scatterChart>
      <c:valAx>
        <c:axId val="-100108435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Standard Deviation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1549643455712615"/>
              <c:y val="0.90733333333333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01092512"/>
        <c:crosses val="autoZero"/>
        <c:crossBetween val="midCat"/>
        <c:majorUnit val="10"/>
      </c:valAx>
      <c:valAx>
        <c:axId val="-10010925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Noto Sans CJK TC DemiLight" panose="020B0400000000000000" pitchFamily="34" charset="-120"/>
                    <a:ea typeface="Noto Sans CJK TC DemiLight" panose="020B0400000000000000" pitchFamily="34" charset="-120"/>
                    <a:cs typeface="+mn-cs"/>
                  </a:defRPr>
                </a:pPr>
                <a:r>
                  <a:rPr lang="en-US" altLang="zh-TW"/>
                  <a:t>Expected</a:t>
                </a:r>
                <a:r>
                  <a:rPr lang="en-US" altLang="zh-TW" baseline="0"/>
                  <a:t> Return (%)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2.5100401606425703E-3"/>
              <c:y val="0.21277066929133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Noto Sans CJK TC DemiLight" panose="020B0400000000000000" pitchFamily="34" charset="-120"/>
                  <a:ea typeface="Noto Sans CJK TC DemiLight" panose="020B0400000000000000" pitchFamily="34" charset="-120"/>
                  <a:cs typeface="+mn-cs"/>
                </a:defRPr>
              </a:pPr>
              <a:endParaRPr lang="zh-TW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oto Sans CJK TC DemiLight" panose="020B0400000000000000" pitchFamily="34" charset="-120"/>
                <a:ea typeface="Noto Sans CJK TC DemiLight" panose="020B0400000000000000" pitchFamily="34" charset="-120"/>
                <a:cs typeface="+mn-cs"/>
              </a:defRPr>
            </a:pPr>
            <a:endParaRPr lang="zh-TW"/>
          </a:p>
        </c:txPr>
        <c:crossAx val="-10010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oto Sans CJK TC DemiLight" panose="020B0400000000000000" pitchFamily="34" charset="-120"/>
          <a:ea typeface="Noto Sans CJK TC DemiLight" panose="020B0400000000000000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1</xdr:row>
      <xdr:rowOff>30480</xdr:rowOff>
    </xdr:from>
    <xdr:to>
      <xdr:col>17</xdr:col>
      <xdr:colOff>434340</xdr:colOff>
      <xdr:row>18</xdr:row>
      <xdr:rowOff>167640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0</xdr:row>
      <xdr:rowOff>106680</xdr:rowOff>
    </xdr:from>
    <xdr:to>
      <xdr:col>18</xdr:col>
      <xdr:colOff>304800</xdr:colOff>
      <xdr:row>18</xdr:row>
      <xdr:rowOff>53340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91440</xdr:rowOff>
    </xdr:from>
    <xdr:to>
      <xdr:col>25</xdr:col>
      <xdr:colOff>327660</xdr:colOff>
      <xdr:row>18</xdr:row>
      <xdr:rowOff>83820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129540</xdr:colOff>
      <xdr:row>20</xdr:row>
      <xdr:rowOff>106680</xdr:rowOff>
    </xdr:from>
    <xdr:to>
      <xdr:col>25</xdr:col>
      <xdr:colOff>342900</xdr:colOff>
      <xdr:row>38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91440</xdr:rowOff>
    </xdr:from>
    <xdr:to>
      <xdr:col>25</xdr:col>
      <xdr:colOff>327660</xdr:colOff>
      <xdr:row>18</xdr:row>
      <xdr:rowOff>83820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19</xdr:row>
      <xdr:rowOff>114300</xdr:rowOff>
    </xdr:from>
    <xdr:to>
      <xdr:col>25</xdr:col>
      <xdr:colOff>323850</xdr:colOff>
      <xdr:row>37</xdr:row>
      <xdr:rowOff>9525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zoomScale="70" zoomScaleNormal="70" workbookViewId="0">
      <selection activeCell="G13" sqref="G13"/>
    </sheetView>
  </sheetViews>
  <sheetFormatPr defaultRowHeight="15" x14ac:dyDescent="0.3"/>
  <cols>
    <col min="1" max="1" width="11" style="2" bestFit="1" customWidth="1"/>
    <col min="2" max="2" width="15.21875" style="1" bestFit="1" customWidth="1"/>
    <col min="3" max="3" width="15.109375" style="1" bestFit="1" customWidth="1"/>
    <col min="4" max="5" width="8.88671875" style="1"/>
    <col min="6" max="6" width="9.44140625" style="1" bestFit="1" customWidth="1"/>
    <col min="7" max="7" width="10.44140625" style="1" bestFit="1" customWidth="1"/>
    <col min="8" max="8" width="19" style="7" bestFit="1" customWidth="1"/>
    <col min="9" max="9" width="22.6640625" style="7" bestFit="1" customWidth="1"/>
    <col min="10" max="11" width="8.88671875" style="1"/>
    <col min="12" max="12" width="9.33203125" style="1" bestFit="1" customWidth="1"/>
    <col min="13" max="16384" width="8.88671875" style="1"/>
  </cols>
  <sheetData>
    <row r="1" spans="1:9" x14ac:dyDescent="0.3">
      <c r="A1" s="40" t="s">
        <v>18</v>
      </c>
      <c r="B1" s="40"/>
      <c r="C1" s="40"/>
      <c r="F1" s="43" t="s">
        <v>10</v>
      </c>
      <c r="G1" s="43"/>
      <c r="H1" s="39" t="s">
        <v>15</v>
      </c>
      <c r="I1" s="39"/>
    </row>
    <row r="2" spans="1:9" x14ac:dyDescent="0.3">
      <c r="B2" s="1" t="s">
        <v>0</v>
      </c>
      <c r="C2" s="1" t="s">
        <v>1</v>
      </c>
      <c r="F2" s="8" t="s">
        <v>11</v>
      </c>
      <c r="G2" s="8" t="s">
        <v>12</v>
      </c>
      <c r="H2" s="11" t="s">
        <v>13</v>
      </c>
      <c r="I2" s="11" t="s">
        <v>29</v>
      </c>
    </row>
    <row r="3" spans="1:9" x14ac:dyDescent="0.3">
      <c r="A3" s="2">
        <v>1999</v>
      </c>
      <c r="B3" s="1">
        <v>54.474800000000002</v>
      </c>
      <c r="C3" s="1">
        <v>28.101099999999999</v>
      </c>
      <c r="F3" s="5">
        <f>1-G3</f>
        <v>2</v>
      </c>
      <c r="G3" s="5">
        <v>-1</v>
      </c>
      <c r="H3" s="6">
        <f>F3*$B$25+G3*$C$25</f>
        <v>3.4817</v>
      </c>
      <c r="I3" s="6">
        <f>SQRT((F3^2)*$B$30+(G3^2)*$C$31+2*F3*G3*$C$30)</f>
        <v>44.478869296862406</v>
      </c>
    </row>
    <row r="4" spans="1:9" x14ac:dyDescent="0.3">
      <c r="A4" s="2">
        <v>2000</v>
      </c>
      <c r="B4" s="1">
        <v>-35.264400000000002</v>
      </c>
      <c r="C4" s="1">
        <v>4.7931999999999997</v>
      </c>
      <c r="F4" s="5">
        <f t="shared" ref="F4:F26" si="0">1-G4</f>
        <v>1.9</v>
      </c>
      <c r="G4" s="5">
        <v>-0.9</v>
      </c>
      <c r="H4" s="6">
        <f t="shared" ref="H4:H26" si="1">F4*$B$25+G4*$C$25</f>
        <v>4.1758549999999985</v>
      </c>
      <c r="I4" s="6">
        <f t="shared" ref="I4:I44" si="2">SQRT((F4^2)*$B$30+(G4^2)*$C$31+2*F4*G4*$C$30)</f>
        <v>43.363499782785134</v>
      </c>
    </row>
    <row r="5" spans="1:9" x14ac:dyDescent="0.3">
      <c r="A5" s="2">
        <v>2001</v>
      </c>
      <c r="B5" s="1">
        <v>26.5337</v>
      </c>
      <c r="C5" s="1">
        <v>36.573300000000003</v>
      </c>
      <c r="F5" s="5">
        <f t="shared" si="0"/>
        <v>1.8</v>
      </c>
      <c r="G5" s="5">
        <v>-0.8</v>
      </c>
      <c r="H5" s="6">
        <f t="shared" si="1"/>
        <v>4.8700099999999988</v>
      </c>
      <c r="I5" s="6">
        <f t="shared" si="2"/>
        <v>42.279286826623455</v>
      </c>
    </row>
    <row r="6" spans="1:9" x14ac:dyDescent="0.3">
      <c r="A6" s="2">
        <v>2002</v>
      </c>
      <c r="B6" s="1">
        <v>-36.778199999999998</v>
      </c>
      <c r="C6" s="1">
        <v>3.1595</v>
      </c>
      <c r="F6" s="5">
        <f t="shared" si="0"/>
        <v>1.7</v>
      </c>
      <c r="G6" s="5">
        <v>-0.7</v>
      </c>
      <c r="H6" s="6">
        <f t="shared" si="1"/>
        <v>5.5641649999999991</v>
      </c>
      <c r="I6" s="6">
        <f t="shared" si="2"/>
        <v>41.228688523845108</v>
      </c>
    </row>
    <row r="7" spans="1:9" x14ac:dyDescent="0.3">
      <c r="A7" s="2">
        <v>2003</v>
      </c>
      <c r="B7" s="1">
        <v>88.242999999999995</v>
      </c>
      <c r="C7" s="1">
        <v>95.352699999999999</v>
      </c>
      <c r="F7" s="5">
        <f t="shared" si="0"/>
        <v>1.6</v>
      </c>
      <c r="G7" s="5">
        <v>-0.6</v>
      </c>
      <c r="H7" s="6">
        <f t="shared" si="1"/>
        <v>6.2583199999999994</v>
      </c>
      <c r="I7" s="6">
        <f t="shared" si="2"/>
        <v>40.214339505910488</v>
      </c>
    </row>
    <row r="8" spans="1:9" x14ac:dyDescent="0.3">
      <c r="A8" s="2">
        <v>2004</v>
      </c>
      <c r="B8" s="1">
        <v>16.295999999999999</v>
      </c>
      <c r="C8" s="1">
        <v>28.585599999999999</v>
      </c>
      <c r="F8" s="5">
        <f t="shared" si="0"/>
        <v>1.5</v>
      </c>
      <c r="G8" s="5">
        <v>-0.5</v>
      </c>
      <c r="H8" s="6">
        <f t="shared" si="1"/>
        <v>6.9524749999999997</v>
      </c>
      <c r="I8" s="6">
        <f t="shared" si="2"/>
        <v>39.239051059742501</v>
      </c>
    </row>
    <row r="9" spans="1:9" x14ac:dyDescent="0.3">
      <c r="A9" s="2">
        <v>2005</v>
      </c>
      <c r="B9" s="1">
        <v>-3.1739999999999999</v>
      </c>
      <c r="C9" s="1">
        <v>7.7956000000000003</v>
      </c>
      <c r="F9" s="5">
        <f t="shared" si="0"/>
        <v>1.4</v>
      </c>
      <c r="G9" s="5">
        <v>-0.4</v>
      </c>
      <c r="H9" s="6">
        <f t="shared" si="1"/>
        <v>7.6466299999999974</v>
      </c>
      <c r="I9" s="6">
        <f t="shared" si="2"/>
        <v>38.305806817159969</v>
      </c>
    </row>
    <row r="10" spans="1:9" x14ac:dyDescent="0.3">
      <c r="A10" s="2">
        <v>2006</v>
      </c>
      <c r="B10" s="1">
        <v>10.849</v>
      </c>
      <c r="C10" s="1">
        <v>23.4011</v>
      </c>
      <c r="F10" s="5">
        <f t="shared" si="0"/>
        <v>1.3</v>
      </c>
      <c r="G10" s="5">
        <v>-0.3</v>
      </c>
      <c r="H10" s="6">
        <f t="shared" si="1"/>
        <v>8.3407850000000003</v>
      </c>
      <c r="I10" s="6">
        <f t="shared" si="2"/>
        <v>37.417752811067267</v>
      </c>
    </row>
    <row r="11" spans="1:9" x14ac:dyDescent="0.3">
      <c r="A11" s="2">
        <v>2007</v>
      </c>
      <c r="B11" s="1">
        <v>-2.8123</v>
      </c>
      <c r="C11" s="1">
        <v>-13.8642</v>
      </c>
      <c r="F11" s="5">
        <f t="shared" si="0"/>
        <v>1.2</v>
      </c>
      <c r="G11" s="5">
        <v>-0.2</v>
      </c>
      <c r="H11" s="6">
        <f t="shared" si="1"/>
        <v>9.0349399999999989</v>
      </c>
      <c r="I11" s="6">
        <f t="shared" si="2"/>
        <v>36.578180608372762</v>
      </c>
    </row>
    <row r="12" spans="1:9" x14ac:dyDescent="0.3">
      <c r="A12" s="2">
        <v>2008</v>
      </c>
      <c r="B12" s="1">
        <v>-47.1873</v>
      </c>
      <c r="C12" s="1">
        <v>-46.933500000000002</v>
      </c>
      <c r="F12" s="5">
        <f t="shared" si="0"/>
        <v>1.1000000000000001</v>
      </c>
      <c r="G12" s="5">
        <v>-0.1</v>
      </c>
      <c r="H12" s="6">
        <f t="shared" si="1"/>
        <v>9.7290950000000009</v>
      </c>
      <c r="I12" s="6">
        <f t="shared" si="2"/>
        <v>35.790502224464454</v>
      </c>
    </row>
    <row r="13" spans="1:9" x14ac:dyDescent="0.3">
      <c r="A13" s="2">
        <v>2009</v>
      </c>
      <c r="B13" s="1">
        <v>71.258099999999999</v>
      </c>
      <c r="C13" s="1">
        <v>65.827299999999994</v>
      </c>
      <c r="F13" s="5">
        <f t="shared" si="0"/>
        <v>1</v>
      </c>
      <c r="G13" s="5">
        <v>0</v>
      </c>
      <c r="H13" s="6">
        <f t="shared" si="1"/>
        <v>10.423249999999999</v>
      </c>
      <c r="I13" s="6">
        <f t="shared" si="2"/>
        <v>35.058215642158764</v>
      </c>
    </row>
    <row r="14" spans="1:9" x14ac:dyDescent="0.3">
      <c r="A14" s="2">
        <v>2010</v>
      </c>
      <c r="B14" s="1">
        <v>26.726900000000001</v>
      </c>
      <c r="C14" s="1">
        <v>28.589500000000001</v>
      </c>
      <c r="F14" s="5">
        <f t="shared" si="0"/>
        <v>0.9</v>
      </c>
      <c r="G14" s="5">
        <v>0.1</v>
      </c>
      <c r="H14" s="6">
        <f t="shared" si="1"/>
        <v>11.117405</v>
      </c>
      <c r="I14" s="6">
        <f t="shared" si="2"/>
        <v>34.384860043584133</v>
      </c>
    </row>
    <row r="15" spans="1:9" x14ac:dyDescent="0.3">
      <c r="A15" s="2">
        <v>2011</v>
      </c>
      <c r="B15" s="1">
        <v>-16.997</v>
      </c>
      <c r="C15" s="1">
        <v>-9.4169</v>
      </c>
      <c r="F15" s="5">
        <f t="shared" si="0"/>
        <v>0.8</v>
      </c>
      <c r="G15" s="5">
        <v>0.2</v>
      </c>
      <c r="H15" s="6">
        <f t="shared" si="1"/>
        <v>11.81156</v>
      </c>
      <c r="I15" s="6">
        <f t="shared" si="2"/>
        <v>33.773960355482224</v>
      </c>
    </row>
    <row r="16" spans="1:9" x14ac:dyDescent="0.3">
      <c r="A16" s="2">
        <v>2012</v>
      </c>
      <c r="B16" s="1">
        <v>13.2225</v>
      </c>
      <c r="C16" s="1">
        <v>25.281199999999998</v>
      </c>
      <c r="F16" s="5">
        <f t="shared" si="0"/>
        <v>0.7</v>
      </c>
      <c r="G16" s="5">
        <v>0.3</v>
      </c>
      <c r="H16" s="6">
        <f t="shared" si="1"/>
        <v>12.505714999999999</v>
      </c>
      <c r="I16" s="6">
        <f t="shared" si="2"/>
        <v>33.228961428888397</v>
      </c>
    </row>
    <row r="17" spans="1:12" x14ac:dyDescent="0.3">
      <c r="A17" s="2">
        <v>2013</v>
      </c>
      <c r="B17" s="1">
        <v>43.590200000000003</v>
      </c>
      <c r="C17" s="1">
        <v>46.9268</v>
      </c>
      <c r="F17" s="5">
        <f t="shared" si="0"/>
        <v>0.6</v>
      </c>
      <c r="G17" s="5">
        <v>0.4</v>
      </c>
      <c r="H17" s="6">
        <f t="shared" si="1"/>
        <v>13.199870000000001</v>
      </c>
      <c r="I17" s="6">
        <f t="shared" si="2"/>
        <v>32.753153113303057</v>
      </c>
    </row>
    <row r="18" spans="1:12" x14ac:dyDescent="0.3">
      <c r="A18" s="2">
        <v>2014</v>
      </c>
      <c r="B18" s="1">
        <v>0.629</v>
      </c>
      <c r="C18" s="1">
        <v>2.7326000000000001</v>
      </c>
      <c r="F18" s="5">
        <f t="shared" si="0"/>
        <v>0.5</v>
      </c>
      <c r="G18" s="5">
        <v>0.5</v>
      </c>
      <c r="H18" s="6">
        <f t="shared" si="1"/>
        <v>13.894024999999999</v>
      </c>
      <c r="I18" s="6">
        <f t="shared" si="2"/>
        <v>32.349588587128082</v>
      </c>
    </row>
    <row r="19" spans="1:12" x14ac:dyDescent="0.3">
      <c r="A19" s="2">
        <v>2015</v>
      </c>
      <c r="B19" s="1">
        <v>-5.9451999999999998</v>
      </c>
      <c r="C19" s="1">
        <v>-8.8329000000000004</v>
      </c>
      <c r="F19" s="5">
        <f t="shared" si="0"/>
        <v>0.4</v>
      </c>
      <c r="G19" s="5">
        <v>0.6</v>
      </c>
      <c r="H19" s="6">
        <f t="shared" si="1"/>
        <v>14.588179999999999</v>
      </c>
      <c r="I19" s="6">
        <f t="shared" si="2"/>
        <v>32.020999458503383</v>
      </c>
    </row>
    <row r="20" spans="1:12" x14ac:dyDescent="0.3">
      <c r="A20" s="2">
        <v>2016</v>
      </c>
      <c r="B20" s="1">
        <v>1.8706</v>
      </c>
      <c r="C20" s="1">
        <v>32.676400000000001</v>
      </c>
      <c r="F20" s="5">
        <f t="shared" si="0"/>
        <v>0.30000000000000004</v>
      </c>
      <c r="G20" s="5">
        <v>0.7</v>
      </c>
      <c r="H20" s="6">
        <f t="shared" si="1"/>
        <v>15.282334999999998</v>
      </c>
      <c r="I20" s="6">
        <f t="shared" si="2"/>
        <v>31.769712188790013</v>
      </c>
    </row>
    <row r="21" spans="1:12" x14ac:dyDescent="0.3">
      <c r="A21" s="2">
        <v>2017</v>
      </c>
      <c r="B21" s="1">
        <v>19.402100000000001</v>
      </c>
      <c r="C21" s="1">
        <v>15.085800000000001</v>
      </c>
      <c r="F21" s="5">
        <f t="shared" si="0"/>
        <v>0.19999999999999996</v>
      </c>
      <c r="G21" s="5">
        <v>0.8</v>
      </c>
      <c r="H21" s="6">
        <f t="shared" si="1"/>
        <v>15.97649</v>
      </c>
      <c r="I21" s="6">
        <f t="shared" si="2"/>
        <v>31.597571116585595</v>
      </c>
      <c r="L21" s="6"/>
    </row>
    <row r="22" spans="1:12" x14ac:dyDescent="0.3">
      <c r="A22" s="2">
        <v>2018</v>
      </c>
      <c r="B22" s="1">
        <v>-16.4725</v>
      </c>
      <c r="C22" s="1">
        <v>-18.5382</v>
      </c>
      <c r="F22" s="5">
        <f t="shared" si="0"/>
        <v>9.9999999999999978E-2</v>
      </c>
      <c r="G22" s="5">
        <v>0.9</v>
      </c>
      <c r="H22" s="6">
        <f t="shared" si="1"/>
        <v>16.670644999999997</v>
      </c>
      <c r="I22" s="6">
        <f t="shared" si="2"/>
        <v>31.50587358015753</v>
      </c>
      <c r="K22" s="6"/>
    </row>
    <row r="23" spans="1:12" x14ac:dyDescent="0.3">
      <c r="F23" s="5">
        <f t="shared" si="0"/>
        <v>0</v>
      </c>
      <c r="G23" s="5">
        <v>1</v>
      </c>
      <c r="H23" s="6">
        <f t="shared" si="1"/>
        <v>17.364799999999999</v>
      </c>
      <c r="I23" s="6">
        <f t="shared" si="2"/>
        <v>31.495322213022447</v>
      </c>
      <c r="K23" s="6"/>
    </row>
    <row r="24" spans="1:12" x14ac:dyDescent="0.3">
      <c r="A24" s="41" t="s">
        <v>2</v>
      </c>
      <c r="B24" s="41"/>
      <c r="C24" s="41"/>
      <c r="F24" s="5">
        <f t="shared" si="0"/>
        <v>-0.10000000000000009</v>
      </c>
      <c r="G24" s="5">
        <v>1.1000000000000001</v>
      </c>
      <c r="H24" s="6">
        <f t="shared" si="1"/>
        <v>18.058954999999997</v>
      </c>
      <c r="I24" s="6">
        <f t="shared" si="2"/>
        <v>31.565998387939427</v>
      </c>
    </row>
    <row r="25" spans="1:12" x14ac:dyDescent="0.3">
      <c r="A25" s="8" t="s">
        <v>3</v>
      </c>
      <c r="B25" s="4">
        <f>AVERAGE(B3:B22)</f>
        <v>10.423249999999999</v>
      </c>
      <c r="C25" s="4">
        <f>AVERAGE(C3:C22)</f>
        <v>17.364799999999999</v>
      </c>
      <c r="F25" s="5">
        <f t="shared" si="0"/>
        <v>-0.19999999999999996</v>
      </c>
      <c r="G25" s="5">
        <v>1.2</v>
      </c>
      <c r="H25" s="6">
        <f t="shared" si="1"/>
        <v>18.75311</v>
      </c>
      <c r="I25" s="6">
        <f t="shared" si="2"/>
        <v>31.717359108613326</v>
      </c>
    </row>
    <row r="26" spans="1:12" x14ac:dyDescent="0.3">
      <c r="A26" s="2" t="s">
        <v>19</v>
      </c>
      <c r="B26" s="7">
        <f>_xlfn.STDEV.S(B3:B22)</f>
        <v>35.058215642158764</v>
      </c>
      <c r="C26" s="7">
        <f>_xlfn.STDEV.S(C3:C22)</f>
        <v>31.495322213022451</v>
      </c>
      <c r="F26" s="5">
        <f t="shared" si="0"/>
        <v>-0.30000000000000004</v>
      </c>
      <c r="G26" s="5">
        <v>1.3</v>
      </c>
      <c r="H26" s="6">
        <f t="shared" si="1"/>
        <v>19.447264999999998</v>
      </c>
      <c r="I26" s="6">
        <f t="shared" si="2"/>
        <v>31.948257622194852</v>
      </c>
    </row>
    <row r="27" spans="1:12" x14ac:dyDescent="0.3">
      <c r="A27" s="8" t="s">
        <v>4</v>
      </c>
      <c r="B27" s="4">
        <f>SKEW(B3:B22)</f>
        <v>0.52285080834851605</v>
      </c>
      <c r="C27" s="4">
        <f>SKEW(C3:C22)</f>
        <v>0.45076753185785712</v>
      </c>
      <c r="F27" s="5">
        <f t="shared" ref="F27:F44" si="3">1-G27</f>
        <v>-0.39999999999999991</v>
      </c>
      <c r="G27" s="5">
        <v>1.4</v>
      </c>
      <c r="H27" s="6">
        <f t="shared" ref="H27:H44" si="4">F27*$B$25+G27*$C$25</f>
        <v>20.141419999999997</v>
      </c>
      <c r="I27" s="6">
        <f t="shared" si="2"/>
        <v>32.256985957085</v>
      </c>
    </row>
    <row r="28" spans="1:12" x14ac:dyDescent="0.3">
      <c r="A28" s="2" t="s">
        <v>5</v>
      </c>
      <c r="B28" s="7">
        <f>KURT(B3:B22)</f>
        <v>0.14624681099249237</v>
      </c>
      <c r="C28" s="7">
        <f>KURT(C3:C22)</f>
        <v>1.1831521880353071</v>
      </c>
      <c r="F28" s="5">
        <f t="shared" si="3"/>
        <v>-0.5</v>
      </c>
      <c r="G28" s="5">
        <v>1.5</v>
      </c>
      <c r="H28" s="6">
        <f t="shared" si="4"/>
        <v>20.835574999999999</v>
      </c>
      <c r="I28" s="6">
        <f t="shared" si="2"/>
        <v>32.641335797560096</v>
      </c>
    </row>
    <row r="29" spans="1:12" x14ac:dyDescent="0.3">
      <c r="A29" s="8" t="s">
        <v>8</v>
      </c>
      <c r="B29" s="3" t="s">
        <v>6</v>
      </c>
      <c r="C29" s="3" t="s">
        <v>7</v>
      </c>
      <c r="F29" s="5">
        <f t="shared" si="3"/>
        <v>-0.60000000000000009</v>
      </c>
      <c r="G29" s="5">
        <v>1.6</v>
      </c>
      <c r="H29" s="6">
        <f t="shared" si="4"/>
        <v>21.529730000000001</v>
      </c>
      <c r="I29" s="6">
        <f t="shared" si="2"/>
        <v>33.098672842496747</v>
      </c>
    </row>
    <row r="30" spans="1:12" x14ac:dyDescent="0.3">
      <c r="A30" s="8" t="s">
        <v>6</v>
      </c>
      <c r="B30" s="10">
        <f>_xlfn.COVARIANCE.S(B3:B22,B3:B22)</f>
        <v>1229.0784840121055</v>
      </c>
      <c r="C30" s="10">
        <f>_xlfn.COVARIANCE.S(B3:B22,C3:C22)</f>
        <v>982.47486085578953</v>
      </c>
      <c r="F30" s="5">
        <f t="shared" si="3"/>
        <v>-0.7</v>
      </c>
      <c r="G30" s="5">
        <v>1.7</v>
      </c>
      <c r="H30" s="6">
        <f t="shared" si="4"/>
        <v>22.223884999999999</v>
      </c>
      <c r="I30" s="6">
        <f t="shared" si="2"/>
        <v>33.62601919484726</v>
      </c>
    </row>
    <row r="31" spans="1:12" x14ac:dyDescent="0.3">
      <c r="A31" s="8" t="s">
        <v>7</v>
      </c>
      <c r="B31" s="10">
        <f>_xlfn.COVARIANCE.S(C3:C22,B3:B22)</f>
        <v>982.47486085578953</v>
      </c>
      <c r="C31" s="10">
        <f>_xlfn.COVARIANCE.S(C3:C22,C3:C22)</f>
        <v>991.95532130210518</v>
      </c>
      <c r="F31" s="5">
        <f t="shared" si="3"/>
        <v>-0.8</v>
      </c>
      <c r="G31" s="5">
        <v>1.8</v>
      </c>
      <c r="H31" s="6">
        <f t="shared" si="4"/>
        <v>22.918039999999998</v>
      </c>
      <c r="I31" s="6">
        <f t="shared" si="2"/>
        <v>34.220138391331702</v>
      </c>
    </row>
    <row r="32" spans="1:12" x14ac:dyDescent="0.3">
      <c r="A32" s="9" t="s">
        <v>9</v>
      </c>
      <c r="B32" s="42">
        <f>CORREL(B3:B22,C3:C22)</f>
        <v>0.88978602997192446</v>
      </c>
      <c r="C32" s="42"/>
      <c r="F32" s="5">
        <f t="shared" si="3"/>
        <v>-0.89999999999999991</v>
      </c>
      <c r="G32" s="5">
        <v>1.9</v>
      </c>
      <c r="H32" s="6">
        <f t="shared" si="4"/>
        <v>23.612195</v>
      </c>
      <c r="I32" s="6">
        <f t="shared" si="2"/>
        <v>34.877618293450105</v>
      </c>
    </row>
    <row r="33" spans="5:9" x14ac:dyDescent="0.3">
      <c r="F33" s="5">
        <f t="shared" si="3"/>
        <v>-1</v>
      </c>
      <c r="G33" s="5">
        <v>2</v>
      </c>
      <c r="H33" s="6">
        <f t="shared" si="4"/>
        <v>24.306349999999998</v>
      </c>
      <c r="I33" s="6">
        <f t="shared" si="2"/>
        <v>35.594948037570845</v>
      </c>
    </row>
    <row r="34" spans="5:9" x14ac:dyDescent="0.3">
      <c r="F34" s="5">
        <f t="shared" si="3"/>
        <v>-1.1000000000000001</v>
      </c>
      <c r="G34" s="5">
        <v>2.1</v>
      </c>
      <c r="H34" s="6">
        <f t="shared" si="4"/>
        <v>25.000504999999997</v>
      </c>
      <c r="I34" s="6">
        <f t="shared" si="2"/>
        <v>36.368586382250037</v>
      </c>
    </row>
    <row r="35" spans="5:9" x14ac:dyDescent="0.3">
      <c r="F35" s="5">
        <f t="shared" si="3"/>
        <v>-1.2000000000000002</v>
      </c>
      <c r="G35" s="5">
        <v>2.2000000000000002</v>
      </c>
      <c r="H35" s="6">
        <f t="shared" si="4"/>
        <v>25.694659999999999</v>
      </c>
      <c r="I35" s="6">
        <f t="shared" si="2"/>
        <v>37.195019918815113</v>
      </c>
    </row>
    <row r="36" spans="5:9" x14ac:dyDescent="0.3">
      <c r="F36" s="5">
        <f t="shared" si="3"/>
        <v>-1.2999999999999998</v>
      </c>
      <c r="G36" s="5">
        <v>2.2999999999999998</v>
      </c>
      <c r="H36" s="6">
        <f t="shared" si="4"/>
        <v>26.388814999999994</v>
      </c>
      <c r="I36" s="6">
        <f t="shared" si="2"/>
        <v>38.070810600130031</v>
      </c>
    </row>
    <row r="37" spans="5:9" x14ac:dyDescent="0.3">
      <c r="F37" s="5">
        <f t="shared" si="3"/>
        <v>-1.4</v>
      </c>
      <c r="G37" s="5">
        <v>2.4</v>
      </c>
      <c r="H37" s="6">
        <f t="shared" si="4"/>
        <v>27.082970000000003</v>
      </c>
      <c r="I37" s="6">
        <f t="shared" si="2"/>
        <v>38.992632822277422</v>
      </c>
    </row>
    <row r="38" spans="5:9" x14ac:dyDescent="0.3">
      <c r="F38" s="5">
        <f t="shared" si="3"/>
        <v>-1.5</v>
      </c>
      <c r="G38" s="5">
        <v>2.5</v>
      </c>
      <c r="H38" s="6">
        <f t="shared" si="4"/>
        <v>27.777124999999998</v>
      </c>
      <c r="I38" s="6">
        <f t="shared" si="2"/>
        <v>39.957300844113256</v>
      </c>
    </row>
    <row r="39" spans="5:9" x14ac:dyDescent="0.3">
      <c r="F39" s="5">
        <f t="shared" si="3"/>
        <v>-1.6</v>
      </c>
      <c r="G39" s="5">
        <v>2.6</v>
      </c>
      <c r="H39" s="6">
        <f t="shared" si="4"/>
        <v>28.47128</v>
      </c>
      <c r="I39" s="6">
        <f t="shared" si="2"/>
        <v>40.961787665494441</v>
      </c>
    </row>
    <row r="40" spans="5:9" x14ac:dyDescent="0.3">
      <c r="F40" s="5">
        <f t="shared" si="3"/>
        <v>-1.7000000000000002</v>
      </c>
      <c r="G40" s="5">
        <v>2.7</v>
      </c>
      <c r="H40" s="6">
        <f t="shared" si="4"/>
        <v>29.165434999999999</v>
      </c>
      <c r="I40" s="6">
        <f t="shared" si="2"/>
        <v>42.003236642325376</v>
      </c>
    </row>
    <row r="41" spans="5:9" x14ac:dyDescent="0.3">
      <c r="F41" s="5">
        <f t="shared" si="3"/>
        <v>-1.7999999999999998</v>
      </c>
      <c r="G41" s="5">
        <v>2.8</v>
      </c>
      <c r="H41" s="6">
        <f t="shared" si="4"/>
        <v>29.859589999999997</v>
      </c>
      <c r="I41" s="6">
        <f t="shared" si="2"/>
        <v>43.0789671392127</v>
      </c>
    </row>
    <row r="42" spans="5:9" x14ac:dyDescent="0.3">
      <c r="F42" s="5">
        <f t="shared" si="3"/>
        <v>-1.9</v>
      </c>
      <c r="G42" s="5">
        <v>2.9</v>
      </c>
      <c r="H42" s="6">
        <f t="shared" si="4"/>
        <v>30.553744999999996</v>
      </c>
      <c r="I42" s="6">
        <f t="shared" si="2"/>
        <v>44.186475451246451</v>
      </c>
    </row>
    <row r="43" spans="5:9" x14ac:dyDescent="0.3">
      <c r="F43" s="5">
        <f t="shared" si="3"/>
        <v>-2</v>
      </c>
      <c r="G43" s="5">
        <v>3</v>
      </c>
      <c r="H43" s="6">
        <f t="shared" si="4"/>
        <v>31.247899999999994</v>
      </c>
      <c r="I43" s="6">
        <f t="shared" si="2"/>
        <v>45.32343210192596</v>
      </c>
    </row>
    <row r="44" spans="5:9" x14ac:dyDescent="0.3">
      <c r="E44" s="1" t="s">
        <v>17</v>
      </c>
      <c r="F44" s="12">
        <f t="shared" si="3"/>
        <v>3.7020888791086004E-2</v>
      </c>
      <c r="G44" s="12">
        <v>0.962979111208914</v>
      </c>
      <c r="H44" s="6">
        <f t="shared" si="4"/>
        <v>17.107817649412237</v>
      </c>
      <c r="I44" s="6">
        <f t="shared" si="2"/>
        <v>31.489749859720813</v>
      </c>
    </row>
  </sheetData>
  <mergeCells count="5">
    <mergeCell ref="H1:I1"/>
    <mergeCell ref="A1:C1"/>
    <mergeCell ref="A24:C24"/>
    <mergeCell ref="B32:C32"/>
    <mergeCell ref="F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70" zoomScaleNormal="70" workbookViewId="0">
      <selection activeCell="F44" sqref="F44"/>
    </sheetView>
  </sheetViews>
  <sheetFormatPr defaultRowHeight="15" x14ac:dyDescent="0.3"/>
  <cols>
    <col min="1" max="1" width="11" style="2" bestFit="1" customWidth="1"/>
    <col min="2" max="2" width="15.21875" style="1" bestFit="1" customWidth="1"/>
    <col min="3" max="3" width="15.109375" style="1" bestFit="1" customWidth="1"/>
    <col min="4" max="5" width="8.88671875" style="1"/>
    <col min="6" max="6" width="9.44140625" style="1" bestFit="1" customWidth="1"/>
    <col min="7" max="7" width="10.44140625" style="1" bestFit="1" customWidth="1"/>
    <col min="8" max="8" width="19" style="7" bestFit="1" customWidth="1"/>
    <col min="9" max="9" width="14.109375" style="7" bestFit="1" customWidth="1"/>
    <col min="10" max="10" width="22.6640625" style="1" bestFit="1" customWidth="1"/>
    <col min="11" max="16384" width="8.88671875" style="1"/>
  </cols>
  <sheetData>
    <row r="1" spans="1:10" x14ac:dyDescent="0.3">
      <c r="A1" s="40" t="s">
        <v>18</v>
      </c>
      <c r="B1" s="40"/>
      <c r="C1" s="40"/>
      <c r="F1" s="43" t="s">
        <v>10</v>
      </c>
      <c r="G1" s="43"/>
      <c r="H1" s="39" t="s">
        <v>15</v>
      </c>
      <c r="I1" s="39"/>
      <c r="J1" s="39"/>
    </row>
    <row r="2" spans="1:10" x14ac:dyDescent="0.3">
      <c r="B2" s="1" t="s">
        <v>0</v>
      </c>
      <c r="C2" s="1" t="s">
        <v>1</v>
      </c>
      <c r="F2" s="8" t="s">
        <v>11</v>
      </c>
      <c r="G2" s="8" t="s">
        <v>12</v>
      </c>
      <c r="H2" s="11" t="s">
        <v>13</v>
      </c>
      <c r="I2" s="11" t="s">
        <v>14</v>
      </c>
      <c r="J2" s="8" t="s">
        <v>16</v>
      </c>
    </row>
    <row r="3" spans="1:10" x14ac:dyDescent="0.3">
      <c r="A3" s="2">
        <v>1999</v>
      </c>
      <c r="B3" s="1">
        <v>54.474800000000002</v>
      </c>
      <c r="C3" s="1">
        <v>28.101099999999999</v>
      </c>
      <c r="F3" s="5">
        <f>1-G3</f>
        <v>2</v>
      </c>
      <c r="G3" s="5">
        <v>-1</v>
      </c>
      <c r="H3" s="6">
        <f>F3*$B$25+G3*$C$25</f>
        <v>3.4817</v>
      </c>
      <c r="I3" s="6">
        <f>(F3^2)*$B$30+(G3^2)*$C$31+2*F3*G3*$B$26*$C$26*$B$32</f>
        <v>10324.948448804183</v>
      </c>
      <c r="J3" s="6">
        <f>SQRT(I3)</f>
        <v>101.61175349733998</v>
      </c>
    </row>
    <row r="4" spans="1:10" x14ac:dyDescent="0.3">
      <c r="A4" s="2">
        <v>2000</v>
      </c>
      <c r="B4" s="1">
        <v>-35.264400000000002</v>
      </c>
      <c r="C4" s="1">
        <v>4.7931999999999997</v>
      </c>
      <c r="F4" s="5">
        <f t="shared" ref="F4:F26" si="0">1-G4</f>
        <v>1.9</v>
      </c>
      <c r="G4" s="5">
        <v>-0.9</v>
      </c>
      <c r="H4" s="6">
        <f t="shared" ref="H4:H26" si="1">F4*$B$25+G4*$C$25</f>
        <v>4.1758549999999985</v>
      </c>
      <c r="I4" s="6">
        <f t="shared" ref="I4:I44" si="2">(F4^2)*$B$30+(G4^2)*$C$31+2*F4*G4*$B$26*$C$26*$B$32</f>
        <v>9016.7178462312822</v>
      </c>
      <c r="J4" s="6">
        <f t="shared" ref="J4:J44" si="3">SQRT(I4)</f>
        <v>94.956399711821859</v>
      </c>
    </row>
    <row r="5" spans="1:10" x14ac:dyDescent="0.3">
      <c r="A5" s="2">
        <v>2001</v>
      </c>
      <c r="B5" s="1">
        <v>26.5337</v>
      </c>
      <c r="C5" s="1">
        <v>36.573300000000003</v>
      </c>
      <c r="F5" s="5">
        <f t="shared" si="0"/>
        <v>1.8</v>
      </c>
      <c r="G5" s="5">
        <v>-0.8</v>
      </c>
      <c r="H5" s="6">
        <f t="shared" si="1"/>
        <v>4.8700099999999988</v>
      </c>
      <c r="I5" s="6">
        <f t="shared" si="2"/>
        <v>7797.0747116792027</v>
      </c>
      <c r="J5" s="6">
        <f t="shared" si="3"/>
        <v>88.301045926303743</v>
      </c>
    </row>
    <row r="6" spans="1:10" x14ac:dyDescent="0.3">
      <c r="A6" s="2">
        <v>2002</v>
      </c>
      <c r="B6" s="1">
        <v>-36.778199999999998</v>
      </c>
      <c r="C6" s="1">
        <v>3.1595</v>
      </c>
      <c r="F6" s="5">
        <f t="shared" si="0"/>
        <v>1.7</v>
      </c>
      <c r="G6" s="5">
        <v>-0.7</v>
      </c>
      <c r="H6" s="6">
        <f t="shared" si="1"/>
        <v>5.5641649999999991</v>
      </c>
      <c r="I6" s="6">
        <f t="shared" si="2"/>
        <v>6666.0190451479411</v>
      </c>
      <c r="J6" s="6">
        <f t="shared" si="3"/>
        <v>81.645692140785613</v>
      </c>
    </row>
    <row r="7" spans="1:10" x14ac:dyDescent="0.3">
      <c r="A7" s="2">
        <v>2003</v>
      </c>
      <c r="B7" s="1">
        <v>88.242999999999995</v>
      </c>
      <c r="C7" s="1">
        <v>95.352699999999999</v>
      </c>
      <c r="F7" s="5">
        <f t="shared" si="0"/>
        <v>1.6</v>
      </c>
      <c r="G7" s="5">
        <v>-0.6</v>
      </c>
      <c r="H7" s="6">
        <f t="shared" si="1"/>
        <v>6.2583199999999994</v>
      </c>
      <c r="I7" s="6">
        <f t="shared" si="2"/>
        <v>5623.5508466375031</v>
      </c>
      <c r="J7" s="6">
        <f t="shared" si="3"/>
        <v>74.990338355267497</v>
      </c>
    </row>
    <row r="8" spans="1:10" x14ac:dyDescent="0.3">
      <c r="A8" s="2">
        <v>2004</v>
      </c>
      <c r="B8" s="1">
        <v>16.295999999999999</v>
      </c>
      <c r="C8" s="1">
        <v>28.585599999999999</v>
      </c>
      <c r="F8" s="5">
        <f t="shared" si="0"/>
        <v>1.5</v>
      </c>
      <c r="G8" s="5">
        <v>-0.5</v>
      </c>
      <c r="H8" s="6">
        <f t="shared" si="1"/>
        <v>6.9524749999999997</v>
      </c>
      <c r="I8" s="6">
        <f t="shared" si="2"/>
        <v>4669.670116147885</v>
      </c>
      <c r="J8" s="6">
        <f t="shared" si="3"/>
        <v>68.334984569749381</v>
      </c>
    </row>
    <row r="9" spans="1:10" x14ac:dyDescent="0.3">
      <c r="A9" s="2">
        <v>2005</v>
      </c>
      <c r="B9" s="1">
        <v>-3.1739999999999999</v>
      </c>
      <c r="C9" s="1">
        <v>7.7956000000000003</v>
      </c>
      <c r="F9" s="5">
        <f t="shared" si="0"/>
        <v>1.4</v>
      </c>
      <c r="G9" s="5">
        <v>-0.4</v>
      </c>
      <c r="H9" s="6">
        <f t="shared" si="1"/>
        <v>7.6466299999999974</v>
      </c>
      <c r="I9" s="6">
        <f t="shared" si="2"/>
        <v>3804.3768536790872</v>
      </c>
      <c r="J9" s="6">
        <f t="shared" si="3"/>
        <v>61.67963078423125</v>
      </c>
    </row>
    <row r="10" spans="1:10" x14ac:dyDescent="0.3">
      <c r="A10" s="2">
        <v>2006</v>
      </c>
      <c r="B10" s="1">
        <v>10.849</v>
      </c>
      <c r="C10" s="1">
        <v>23.4011</v>
      </c>
      <c r="F10" s="5">
        <f t="shared" si="0"/>
        <v>1.3</v>
      </c>
      <c r="G10" s="5">
        <v>-0.3</v>
      </c>
      <c r="H10" s="6">
        <f t="shared" si="1"/>
        <v>8.3407850000000003</v>
      </c>
      <c r="I10" s="6">
        <f t="shared" si="2"/>
        <v>3027.671059231111</v>
      </c>
      <c r="J10" s="6">
        <f t="shared" si="3"/>
        <v>55.024276998713134</v>
      </c>
    </row>
    <row r="11" spans="1:10" x14ac:dyDescent="0.3">
      <c r="A11" s="2">
        <v>2007</v>
      </c>
      <c r="B11" s="1">
        <v>-2.8123</v>
      </c>
      <c r="C11" s="1">
        <v>-13.8642</v>
      </c>
      <c r="F11" s="5">
        <f t="shared" si="0"/>
        <v>1.2</v>
      </c>
      <c r="G11" s="5">
        <v>-0.2</v>
      </c>
      <c r="H11" s="6">
        <f t="shared" si="1"/>
        <v>9.0349399999999989</v>
      </c>
      <c r="I11" s="6">
        <f t="shared" si="2"/>
        <v>2339.5527328039548</v>
      </c>
      <c r="J11" s="6">
        <f t="shared" si="3"/>
        <v>48.368923213195004</v>
      </c>
    </row>
    <row r="12" spans="1:10" x14ac:dyDescent="0.3">
      <c r="A12" s="2">
        <v>2008</v>
      </c>
      <c r="B12" s="1">
        <v>-47.1873</v>
      </c>
      <c r="C12" s="1">
        <v>-46.933500000000002</v>
      </c>
      <c r="F12" s="5">
        <f t="shared" si="0"/>
        <v>1.1000000000000001</v>
      </c>
      <c r="G12" s="5">
        <v>-0.1</v>
      </c>
      <c r="H12" s="6">
        <f t="shared" si="1"/>
        <v>9.7290950000000009</v>
      </c>
      <c r="I12" s="6">
        <f t="shared" si="2"/>
        <v>1740.0218743976202</v>
      </c>
      <c r="J12" s="6">
        <f t="shared" si="3"/>
        <v>41.713569427676894</v>
      </c>
    </row>
    <row r="13" spans="1:10" x14ac:dyDescent="0.3">
      <c r="A13" s="2">
        <v>2009</v>
      </c>
      <c r="B13" s="1">
        <v>71.258099999999999</v>
      </c>
      <c r="C13" s="1">
        <v>65.827299999999994</v>
      </c>
      <c r="F13" s="5">
        <f t="shared" si="0"/>
        <v>1</v>
      </c>
      <c r="G13" s="5">
        <v>0</v>
      </c>
      <c r="H13" s="6">
        <f t="shared" si="1"/>
        <v>10.423249999999999</v>
      </c>
      <c r="I13" s="6">
        <f t="shared" si="2"/>
        <v>1229.0784840121055</v>
      </c>
      <c r="J13" s="6">
        <f t="shared" si="3"/>
        <v>35.058215642158764</v>
      </c>
    </row>
    <row r="14" spans="1:10" x14ac:dyDescent="0.3">
      <c r="A14" s="2">
        <v>2010</v>
      </c>
      <c r="B14" s="1">
        <v>26.726900000000001</v>
      </c>
      <c r="C14" s="1">
        <v>28.589500000000001</v>
      </c>
      <c r="F14" s="5">
        <f t="shared" si="0"/>
        <v>0.9</v>
      </c>
      <c r="G14" s="5">
        <v>0.1</v>
      </c>
      <c r="H14" s="6">
        <f t="shared" si="1"/>
        <v>11.117405</v>
      </c>
      <c r="I14" s="6">
        <f t="shared" si="2"/>
        <v>806.72256164741202</v>
      </c>
      <c r="J14" s="6">
        <f t="shared" si="3"/>
        <v>28.402861856640644</v>
      </c>
    </row>
    <row r="15" spans="1:10" x14ac:dyDescent="0.3">
      <c r="A15" s="2">
        <v>2011</v>
      </c>
      <c r="B15" s="1">
        <v>-16.997</v>
      </c>
      <c r="C15" s="1">
        <v>-9.4169</v>
      </c>
      <c r="F15" s="5">
        <f t="shared" si="0"/>
        <v>0.8</v>
      </c>
      <c r="G15" s="5">
        <v>0.2</v>
      </c>
      <c r="H15" s="6">
        <f t="shared" si="1"/>
        <v>11.81156</v>
      </c>
      <c r="I15" s="6">
        <f t="shared" si="2"/>
        <v>472.95410730353939</v>
      </c>
      <c r="J15" s="6">
        <f t="shared" si="3"/>
        <v>21.747508071122525</v>
      </c>
    </row>
    <row r="16" spans="1:10" x14ac:dyDescent="0.3">
      <c r="A16" s="2">
        <v>2012</v>
      </c>
      <c r="B16" s="1">
        <v>13.2225</v>
      </c>
      <c r="C16" s="1">
        <v>25.281199999999998</v>
      </c>
      <c r="F16" s="5">
        <f t="shared" si="0"/>
        <v>0.7</v>
      </c>
      <c r="G16" s="5">
        <v>0.3</v>
      </c>
      <c r="H16" s="6">
        <f t="shared" si="1"/>
        <v>12.505714999999999</v>
      </c>
      <c r="I16" s="6">
        <f t="shared" si="2"/>
        <v>227.77312098048725</v>
      </c>
      <c r="J16" s="6">
        <f t="shared" si="3"/>
        <v>15.0921542856044</v>
      </c>
    </row>
    <row r="17" spans="1:10" x14ac:dyDescent="0.3">
      <c r="A17" s="2">
        <v>2013</v>
      </c>
      <c r="B17" s="1">
        <v>43.590200000000003</v>
      </c>
      <c r="C17" s="1">
        <v>46.9268</v>
      </c>
      <c r="F17" s="5">
        <f t="shared" si="0"/>
        <v>0.6</v>
      </c>
      <c r="G17" s="5">
        <v>0.4</v>
      </c>
      <c r="H17" s="6">
        <f t="shared" si="1"/>
        <v>13.199870000000001</v>
      </c>
      <c r="I17" s="6">
        <f t="shared" si="2"/>
        <v>71.179602678256174</v>
      </c>
      <c r="J17" s="6">
        <f t="shared" si="3"/>
        <v>8.4368005000862833</v>
      </c>
    </row>
    <row r="18" spans="1:10" x14ac:dyDescent="0.3">
      <c r="A18" s="2">
        <v>2014</v>
      </c>
      <c r="B18" s="1">
        <v>0.629</v>
      </c>
      <c r="C18" s="1">
        <v>2.7326000000000001</v>
      </c>
      <c r="F18" s="5">
        <f t="shared" si="0"/>
        <v>0.5</v>
      </c>
      <c r="G18" s="5">
        <v>0.5</v>
      </c>
      <c r="H18" s="6">
        <f t="shared" si="1"/>
        <v>13.894024999999999</v>
      </c>
      <c r="I18" s="6">
        <f t="shared" si="2"/>
        <v>3.1735523968455936</v>
      </c>
      <c r="J18" s="6">
        <f t="shared" si="3"/>
        <v>1.7814467145681325</v>
      </c>
    </row>
    <row r="19" spans="1:10" x14ac:dyDescent="0.3">
      <c r="A19" s="2">
        <v>2015</v>
      </c>
      <c r="B19" s="1">
        <v>-5.9451999999999998</v>
      </c>
      <c r="C19" s="1">
        <v>-8.8329000000000004</v>
      </c>
      <c r="F19" s="5">
        <f t="shared" si="0"/>
        <v>0.4</v>
      </c>
      <c r="G19" s="5">
        <v>0.6</v>
      </c>
      <c r="H19" s="6">
        <f t="shared" si="1"/>
        <v>14.588179999999999</v>
      </c>
      <c r="I19" s="6">
        <f t="shared" si="2"/>
        <v>23.75497013625602</v>
      </c>
      <c r="J19" s="6">
        <f t="shared" si="3"/>
        <v>4.8739070709499606</v>
      </c>
    </row>
    <row r="20" spans="1:10" x14ac:dyDescent="0.3">
      <c r="A20" s="2">
        <v>2016</v>
      </c>
      <c r="B20" s="1">
        <v>1.8706</v>
      </c>
      <c r="C20" s="1">
        <v>32.676400000000001</v>
      </c>
      <c r="F20" s="5">
        <f t="shared" si="0"/>
        <v>0.30000000000000004</v>
      </c>
      <c r="G20" s="5">
        <v>0.7</v>
      </c>
      <c r="H20" s="6">
        <f t="shared" si="1"/>
        <v>15.282334999999998</v>
      </c>
      <c r="I20" s="6">
        <f t="shared" si="2"/>
        <v>132.923855896487</v>
      </c>
      <c r="J20" s="6">
        <f t="shared" si="3"/>
        <v>11.529260856468076</v>
      </c>
    </row>
    <row r="21" spans="1:10" x14ac:dyDescent="0.3">
      <c r="A21" s="2">
        <v>2017</v>
      </c>
      <c r="B21" s="1">
        <v>19.402100000000001</v>
      </c>
      <c r="C21" s="1">
        <v>15.085800000000001</v>
      </c>
      <c r="F21" s="5">
        <f t="shared" si="0"/>
        <v>0.19999999999999996</v>
      </c>
      <c r="G21" s="5">
        <v>0.8</v>
      </c>
      <c r="H21" s="6">
        <f t="shared" si="1"/>
        <v>15.97649</v>
      </c>
      <c r="I21" s="6">
        <f t="shared" si="2"/>
        <v>330.68020967753915</v>
      </c>
      <c r="J21" s="6">
        <f t="shared" si="3"/>
        <v>18.184614641986208</v>
      </c>
    </row>
    <row r="22" spans="1:10" x14ac:dyDescent="0.3">
      <c r="A22" s="2">
        <v>2018</v>
      </c>
      <c r="B22" s="1">
        <v>-16.4725</v>
      </c>
      <c r="C22" s="1">
        <v>-18.5382</v>
      </c>
      <c r="F22" s="5">
        <f t="shared" si="0"/>
        <v>9.9999999999999978E-2</v>
      </c>
      <c r="G22" s="5">
        <v>0.9</v>
      </c>
      <c r="H22" s="6">
        <f t="shared" si="1"/>
        <v>16.670644999999997</v>
      </c>
      <c r="I22" s="6">
        <f t="shared" si="2"/>
        <v>617.02403147941186</v>
      </c>
      <c r="J22" s="6">
        <f t="shared" si="3"/>
        <v>24.839968427504328</v>
      </c>
    </row>
    <row r="23" spans="1:10" x14ac:dyDescent="0.3">
      <c r="F23" s="5">
        <f t="shared" si="0"/>
        <v>0</v>
      </c>
      <c r="G23" s="5">
        <v>1</v>
      </c>
      <c r="H23" s="6">
        <f t="shared" si="1"/>
        <v>17.364799999999999</v>
      </c>
      <c r="I23" s="6">
        <f t="shared" si="2"/>
        <v>991.95532130210518</v>
      </c>
      <c r="J23" s="6">
        <f t="shared" si="3"/>
        <v>31.495322213022447</v>
      </c>
    </row>
    <row r="24" spans="1:10" x14ac:dyDescent="0.3">
      <c r="A24" s="41" t="s">
        <v>2</v>
      </c>
      <c r="B24" s="41"/>
      <c r="C24" s="41"/>
      <c r="F24" s="5">
        <f t="shared" si="0"/>
        <v>-0.10000000000000009</v>
      </c>
      <c r="G24" s="5">
        <v>1.1000000000000001</v>
      </c>
      <c r="H24" s="6">
        <f t="shared" si="1"/>
        <v>18.058954999999997</v>
      </c>
      <c r="I24" s="6">
        <f t="shared" si="2"/>
        <v>1455.4740791456197</v>
      </c>
      <c r="J24" s="6">
        <f t="shared" si="3"/>
        <v>38.150675998540571</v>
      </c>
    </row>
    <row r="25" spans="1:10" x14ac:dyDescent="0.3">
      <c r="A25" s="8" t="s">
        <v>3</v>
      </c>
      <c r="B25" s="4">
        <f>AVERAGE(B3:B22)</f>
        <v>10.423249999999999</v>
      </c>
      <c r="C25" s="4">
        <f>AVERAGE(C3:C22)</f>
        <v>17.364799999999999</v>
      </c>
      <c r="F25" s="5">
        <f t="shared" si="0"/>
        <v>-0.19999999999999996</v>
      </c>
      <c r="G25" s="5">
        <v>1.2</v>
      </c>
      <c r="H25" s="6">
        <f t="shared" si="1"/>
        <v>18.75311</v>
      </c>
      <c r="I25" s="6">
        <f t="shared" si="2"/>
        <v>2007.5803050099541</v>
      </c>
      <c r="J25" s="6">
        <f t="shared" si="3"/>
        <v>44.806029784058687</v>
      </c>
    </row>
    <row r="26" spans="1:10" x14ac:dyDescent="0.3">
      <c r="A26" s="2" t="s">
        <v>19</v>
      </c>
      <c r="B26" s="7">
        <f>_xlfn.STDEV.S(B3:B22)</f>
        <v>35.058215642158764</v>
      </c>
      <c r="C26" s="7">
        <f>_xlfn.STDEV.S(C3:C22)</f>
        <v>31.495322213022451</v>
      </c>
      <c r="F26" s="5">
        <f t="shared" si="0"/>
        <v>-0.30000000000000004</v>
      </c>
      <c r="G26" s="5">
        <v>1.3</v>
      </c>
      <c r="H26" s="6">
        <f t="shared" si="1"/>
        <v>19.447264999999998</v>
      </c>
      <c r="I26" s="6">
        <f t="shared" si="2"/>
        <v>2648.2739988951107</v>
      </c>
      <c r="J26" s="6">
        <f t="shared" si="3"/>
        <v>51.461383569576817</v>
      </c>
    </row>
    <row r="27" spans="1:10" x14ac:dyDescent="0.3">
      <c r="A27" s="8" t="s">
        <v>4</v>
      </c>
      <c r="B27" s="4">
        <f>SKEW(B3:B22)</f>
        <v>0.52285080834851605</v>
      </c>
      <c r="C27" s="4">
        <f>SKEW(C3:C22)</f>
        <v>0.45076753185785712</v>
      </c>
      <c r="F27" s="5">
        <f t="shared" ref="F27:F44" si="4">1-G27</f>
        <v>-0.39999999999999991</v>
      </c>
      <c r="G27" s="5">
        <v>1.4</v>
      </c>
      <c r="H27" s="6">
        <f t="shared" ref="H27:H44" si="5">F27*$B$25+G27*$C$25</f>
        <v>20.141419999999997</v>
      </c>
      <c r="I27" s="6">
        <f t="shared" si="2"/>
        <v>3377.5551608010865</v>
      </c>
      <c r="J27" s="6">
        <f t="shared" si="3"/>
        <v>58.116737355094934</v>
      </c>
    </row>
    <row r="28" spans="1:10" x14ac:dyDescent="0.3">
      <c r="A28" s="2" t="s">
        <v>5</v>
      </c>
      <c r="B28" s="7">
        <f>KURT(B3:B22)</f>
        <v>0.14624681099249237</v>
      </c>
      <c r="C28" s="7">
        <f>KURT(C3:C22)</f>
        <v>1.1831521880353071</v>
      </c>
      <c r="F28" s="5">
        <f t="shared" si="4"/>
        <v>-0.5</v>
      </c>
      <c r="G28" s="5">
        <v>1.5</v>
      </c>
      <c r="H28" s="6">
        <f t="shared" si="5"/>
        <v>20.835574999999999</v>
      </c>
      <c r="I28" s="6">
        <f t="shared" si="2"/>
        <v>4195.4237907278839</v>
      </c>
      <c r="J28" s="6">
        <f t="shared" si="3"/>
        <v>64.772091140613057</v>
      </c>
    </row>
    <row r="29" spans="1:10" x14ac:dyDescent="0.3">
      <c r="A29" s="8" t="s">
        <v>8</v>
      </c>
      <c r="B29" s="3" t="s">
        <v>6</v>
      </c>
      <c r="C29" s="3" t="s">
        <v>7</v>
      </c>
      <c r="F29" s="5">
        <f t="shared" si="4"/>
        <v>-0.60000000000000009</v>
      </c>
      <c r="G29" s="5">
        <v>1.6</v>
      </c>
      <c r="H29" s="6">
        <f t="shared" si="5"/>
        <v>21.529730000000001</v>
      </c>
      <c r="I29" s="6">
        <f t="shared" si="2"/>
        <v>5101.879888675503</v>
      </c>
      <c r="J29" s="6">
        <f t="shared" si="3"/>
        <v>71.427444926131187</v>
      </c>
    </row>
    <row r="30" spans="1:10" x14ac:dyDescent="0.3">
      <c r="A30" s="8" t="s">
        <v>6</v>
      </c>
      <c r="B30" s="10">
        <f>_xlfn.COVARIANCE.S(B3:B22,B3:B22)</f>
        <v>1229.0784840121055</v>
      </c>
      <c r="C30" s="10">
        <f>_xlfn.COVARIANCE.S(B3:B22,C3:C22)</f>
        <v>982.47486085578953</v>
      </c>
      <c r="F30" s="5">
        <f t="shared" si="4"/>
        <v>-0.7</v>
      </c>
      <c r="G30" s="5">
        <v>1.7</v>
      </c>
      <c r="H30" s="6">
        <f t="shared" si="5"/>
        <v>22.223884999999999</v>
      </c>
      <c r="I30" s="6">
        <f t="shared" si="2"/>
        <v>6096.9234546439402</v>
      </c>
      <c r="J30" s="6">
        <f t="shared" si="3"/>
        <v>78.082798711649289</v>
      </c>
    </row>
    <row r="31" spans="1:10" x14ac:dyDescent="0.3">
      <c r="A31" s="8" t="s">
        <v>7</v>
      </c>
      <c r="B31" s="10">
        <f>_xlfn.COVARIANCE.S(C3:C22,B3:B22)</f>
        <v>982.47486085578953</v>
      </c>
      <c r="C31" s="10">
        <f>_xlfn.COVARIANCE.S(C3:C22,C3:C22)</f>
        <v>991.95532130210518</v>
      </c>
      <c r="F31" s="5">
        <f t="shared" si="4"/>
        <v>-0.8</v>
      </c>
      <c r="G31" s="5">
        <v>1.8</v>
      </c>
      <c r="H31" s="6">
        <f t="shared" si="5"/>
        <v>22.918039999999998</v>
      </c>
      <c r="I31" s="6">
        <f t="shared" si="2"/>
        <v>7180.5544886332009</v>
      </c>
      <c r="J31" s="6">
        <f t="shared" si="3"/>
        <v>84.73815249716742</v>
      </c>
    </row>
    <row r="32" spans="1:10" x14ac:dyDescent="0.3">
      <c r="A32" s="9" t="s">
        <v>9</v>
      </c>
      <c r="B32" s="42">
        <v>-1</v>
      </c>
      <c r="C32" s="42"/>
      <c r="D32" s="1" t="s">
        <v>20</v>
      </c>
      <c r="F32" s="5">
        <f t="shared" si="4"/>
        <v>-0.89999999999999991</v>
      </c>
      <c r="G32" s="5">
        <v>1.9</v>
      </c>
      <c r="H32" s="6">
        <f t="shared" si="5"/>
        <v>23.612195</v>
      </c>
      <c r="I32" s="6">
        <f t="shared" si="2"/>
        <v>8352.7729906432796</v>
      </c>
      <c r="J32" s="6">
        <f t="shared" si="3"/>
        <v>91.393506282685536</v>
      </c>
    </row>
    <row r="33" spans="5:10" x14ac:dyDescent="0.3">
      <c r="F33" s="5">
        <f t="shared" si="4"/>
        <v>-1</v>
      </c>
      <c r="G33" s="5">
        <v>2</v>
      </c>
      <c r="H33" s="6">
        <f t="shared" si="5"/>
        <v>24.306349999999998</v>
      </c>
      <c r="I33" s="6">
        <f t="shared" si="2"/>
        <v>9613.5789606741819</v>
      </c>
      <c r="J33" s="6">
        <f t="shared" si="3"/>
        <v>98.048860068203652</v>
      </c>
    </row>
    <row r="34" spans="5:10" x14ac:dyDescent="0.3">
      <c r="F34" s="5">
        <f t="shared" si="4"/>
        <v>-1.1000000000000001</v>
      </c>
      <c r="G34" s="5">
        <v>2.1</v>
      </c>
      <c r="H34" s="6">
        <f t="shared" si="5"/>
        <v>25.000504999999997</v>
      </c>
      <c r="I34" s="6">
        <f t="shared" si="2"/>
        <v>10962.972398725906</v>
      </c>
      <c r="J34" s="6">
        <f t="shared" si="3"/>
        <v>104.70421385372178</v>
      </c>
    </row>
    <row r="35" spans="5:10" x14ac:dyDescent="0.3">
      <c r="F35" s="5">
        <f t="shared" si="4"/>
        <v>-1.2000000000000002</v>
      </c>
      <c r="G35" s="5">
        <v>2.2000000000000002</v>
      </c>
      <c r="H35" s="6">
        <f t="shared" si="5"/>
        <v>25.694659999999999</v>
      </c>
      <c r="I35" s="6">
        <f t="shared" si="2"/>
        <v>12400.95330479845</v>
      </c>
      <c r="J35" s="6">
        <f t="shared" si="3"/>
        <v>111.35956763923991</v>
      </c>
    </row>
    <row r="36" spans="5:10" x14ac:dyDescent="0.3">
      <c r="F36" s="5">
        <f t="shared" si="4"/>
        <v>-1.2999999999999998</v>
      </c>
      <c r="G36" s="5">
        <v>2.2999999999999998</v>
      </c>
      <c r="H36" s="6">
        <f t="shared" si="5"/>
        <v>26.388814999999994</v>
      </c>
      <c r="I36" s="6">
        <f t="shared" si="2"/>
        <v>13927.521678891808</v>
      </c>
      <c r="J36" s="6">
        <f t="shared" si="3"/>
        <v>118.01492142475801</v>
      </c>
    </row>
    <row r="37" spans="5:10" x14ac:dyDescent="0.3">
      <c r="F37" s="5">
        <f t="shared" si="4"/>
        <v>-1.4</v>
      </c>
      <c r="G37" s="5">
        <v>2.4</v>
      </c>
      <c r="H37" s="6">
        <f t="shared" si="5"/>
        <v>27.082970000000003</v>
      </c>
      <c r="I37" s="6">
        <f t="shared" si="2"/>
        <v>15542.677521005993</v>
      </c>
      <c r="J37" s="6">
        <f t="shared" si="3"/>
        <v>124.67027521027615</v>
      </c>
    </row>
    <row r="38" spans="5:10" x14ac:dyDescent="0.3">
      <c r="F38" s="5">
        <f t="shared" si="4"/>
        <v>-1.5</v>
      </c>
      <c r="G38" s="5">
        <v>2.5</v>
      </c>
      <c r="H38" s="6">
        <f t="shared" si="5"/>
        <v>27.777124999999998</v>
      </c>
      <c r="I38" s="6">
        <f t="shared" si="2"/>
        <v>17246.420831141</v>
      </c>
      <c r="J38" s="6">
        <f t="shared" si="3"/>
        <v>131.32562899579426</v>
      </c>
    </row>
    <row r="39" spans="5:10" x14ac:dyDescent="0.3">
      <c r="F39" s="5">
        <f t="shared" si="4"/>
        <v>-1.6</v>
      </c>
      <c r="G39" s="5">
        <v>2.6</v>
      </c>
      <c r="H39" s="6">
        <f t="shared" si="5"/>
        <v>28.47128</v>
      </c>
      <c r="I39" s="6">
        <f t="shared" si="2"/>
        <v>19038.751609296829</v>
      </c>
      <c r="J39" s="6">
        <f t="shared" si="3"/>
        <v>137.98098278131241</v>
      </c>
    </row>
    <row r="40" spans="5:10" x14ac:dyDescent="0.3">
      <c r="F40" s="5">
        <f t="shared" si="4"/>
        <v>-1.7000000000000002</v>
      </c>
      <c r="G40" s="5">
        <v>2.7</v>
      </c>
      <c r="H40" s="6">
        <f t="shared" si="5"/>
        <v>29.165434999999999</v>
      </c>
      <c r="I40" s="6">
        <f t="shared" si="2"/>
        <v>20919.669855473476</v>
      </c>
      <c r="J40" s="6">
        <f t="shared" si="3"/>
        <v>144.63633656683052</v>
      </c>
    </row>
    <row r="41" spans="5:10" x14ac:dyDescent="0.3">
      <c r="F41" s="5">
        <f t="shared" si="4"/>
        <v>-1.7999999999999998</v>
      </c>
      <c r="G41" s="5">
        <v>2.8</v>
      </c>
      <c r="H41" s="6">
        <f t="shared" si="5"/>
        <v>29.859589999999997</v>
      </c>
      <c r="I41" s="6">
        <f t="shared" si="2"/>
        <v>22889.175569670937</v>
      </c>
      <c r="J41" s="6">
        <f t="shared" si="3"/>
        <v>151.29169035234861</v>
      </c>
    </row>
    <row r="42" spans="5:10" x14ac:dyDescent="0.3">
      <c r="F42" s="5">
        <f t="shared" si="4"/>
        <v>-1.9</v>
      </c>
      <c r="G42" s="5">
        <v>2.9</v>
      </c>
      <c r="H42" s="6">
        <f t="shared" si="5"/>
        <v>30.553744999999996</v>
      </c>
      <c r="I42" s="6">
        <f t="shared" si="2"/>
        <v>24947.268751889227</v>
      </c>
      <c r="J42" s="6">
        <f t="shared" si="3"/>
        <v>157.94704413786675</v>
      </c>
    </row>
    <row r="43" spans="5:10" x14ac:dyDescent="0.3">
      <c r="F43" s="5">
        <f t="shared" si="4"/>
        <v>-2</v>
      </c>
      <c r="G43" s="5">
        <v>3</v>
      </c>
      <c r="H43" s="6">
        <f t="shared" si="5"/>
        <v>31.247899999999994</v>
      </c>
      <c r="I43" s="6">
        <f t="shared" si="2"/>
        <v>27093.949402128339</v>
      </c>
      <c r="J43" s="6">
        <f>SQRT(I43)</f>
        <v>164.60239792338487</v>
      </c>
    </row>
    <row r="44" spans="5:10" x14ac:dyDescent="0.3">
      <c r="E44" s="1" t="s">
        <v>17</v>
      </c>
      <c r="F44" s="13">
        <f t="shared" si="4"/>
        <v>0.47323287964081484</v>
      </c>
      <c r="G44" s="13">
        <v>0.52676712035918516</v>
      </c>
      <c r="H44" s="6">
        <f t="shared" si="5"/>
        <v>14.079830304329302</v>
      </c>
      <c r="I44" s="6">
        <f t="shared" si="2"/>
        <v>0</v>
      </c>
      <c r="J44" s="6">
        <f t="shared" si="3"/>
        <v>0</v>
      </c>
    </row>
  </sheetData>
  <mergeCells count="5">
    <mergeCell ref="A1:C1"/>
    <mergeCell ref="F1:G1"/>
    <mergeCell ref="H1:J1"/>
    <mergeCell ref="A24:C24"/>
    <mergeCell ref="B32:C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70" zoomScaleNormal="70" workbookViewId="0">
      <selection activeCell="F44" sqref="F44:G44"/>
    </sheetView>
  </sheetViews>
  <sheetFormatPr defaultRowHeight="15" x14ac:dyDescent="0.3"/>
  <cols>
    <col min="1" max="1" width="11" style="2" bestFit="1" customWidth="1"/>
    <col min="2" max="2" width="15.21875" style="1" bestFit="1" customWidth="1"/>
    <col min="3" max="3" width="15.109375" style="1" bestFit="1" customWidth="1"/>
    <col min="4" max="5" width="8.88671875" style="1"/>
    <col min="6" max="6" width="9.44140625" style="1" bestFit="1" customWidth="1"/>
    <col min="7" max="7" width="10.44140625" style="1" bestFit="1" customWidth="1"/>
    <col min="8" max="8" width="19" style="7" bestFit="1" customWidth="1"/>
    <col min="9" max="9" width="14.109375" style="7" bestFit="1" customWidth="1"/>
    <col min="10" max="10" width="22.6640625" style="1" bestFit="1" customWidth="1"/>
    <col min="11" max="16384" width="8.88671875" style="1"/>
  </cols>
  <sheetData>
    <row r="1" spans="1:10" x14ac:dyDescent="0.3">
      <c r="A1" s="40" t="s">
        <v>18</v>
      </c>
      <c r="B1" s="40"/>
      <c r="C1" s="40"/>
      <c r="F1" s="43" t="s">
        <v>10</v>
      </c>
      <c r="G1" s="43"/>
      <c r="H1" s="39" t="s">
        <v>15</v>
      </c>
      <c r="I1" s="39"/>
      <c r="J1" s="39"/>
    </row>
    <row r="2" spans="1:10" x14ac:dyDescent="0.3">
      <c r="B2" s="1" t="s">
        <v>0</v>
      </c>
      <c r="C2" s="1" t="s">
        <v>1</v>
      </c>
      <c r="F2" s="8" t="s">
        <v>11</v>
      </c>
      <c r="G2" s="8" t="s">
        <v>12</v>
      </c>
      <c r="H2" s="11" t="s">
        <v>13</v>
      </c>
      <c r="I2" s="11" t="s">
        <v>14</v>
      </c>
      <c r="J2" s="8" t="s">
        <v>16</v>
      </c>
    </row>
    <row r="3" spans="1:10" x14ac:dyDescent="0.3">
      <c r="A3" s="2">
        <v>1999</v>
      </c>
      <c r="B3" s="1">
        <v>54.474800000000002</v>
      </c>
      <c r="C3" s="1">
        <v>28.101099999999999</v>
      </c>
      <c r="F3" s="5">
        <f>1-G3</f>
        <v>2</v>
      </c>
      <c r="G3" s="5">
        <v>-1</v>
      </c>
      <c r="H3" s="6">
        <f>F3*$B$25+G3*$C$25</f>
        <v>3.4817</v>
      </c>
      <c r="I3" s="6">
        <f>(F3^2)*$B$30+(G3^2)*$C$31+2*F3*G3*$B$26*$C$26*$B$32</f>
        <v>1491.5900658968712</v>
      </c>
      <c r="J3" s="6">
        <f>SQRT(I3)</f>
        <v>38.621109071295081</v>
      </c>
    </row>
    <row r="4" spans="1:10" x14ac:dyDescent="0.3">
      <c r="A4" s="2">
        <v>2000</v>
      </c>
      <c r="B4" s="1">
        <v>-35.264400000000002</v>
      </c>
      <c r="C4" s="1">
        <v>4.7931999999999997</v>
      </c>
      <c r="F4" s="5">
        <f t="shared" ref="F4:F26" si="0">1-G4</f>
        <v>1.9</v>
      </c>
      <c r="G4" s="5">
        <v>-0.9</v>
      </c>
      <c r="H4" s="6">
        <f t="shared" ref="H4:H26" si="1">F4*$B$25+G4*$C$25</f>
        <v>4.1758549999999985</v>
      </c>
      <c r="I4" s="6">
        <f t="shared" ref="I4:I44" si="2">(F4^2)*$B$30+(G4^2)*$C$31+2*F4*G4*$B$26*$C$26*$B$32</f>
        <v>1464.1964288455306</v>
      </c>
      <c r="J4" s="6">
        <f t="shared" ref="J4:J44" si="3">SQRT(I4)</f>
        <v>38.264819728381454</v>
      </c>
    </row>
    <row r="5" spans="1:10" x14ac:dyDescent="0.3">
      <c r="A5" s="2">
        <v>2001</v>
      </c>
      <c r="B5" s="1">
        <v>26.5337</v>
      </c>
      <c r="C5" s="1">
        <v>36.573300000000003</v>
      </c>
      <c r="F5" s="5">
        <f t="shared" si="0"/>
        <v>1.8</v>
      </c>
      <c r="G5" s="5">
        <v>-0.8</v>
      </c>
      <c r="H5" s="6">
        <f t="shared" si="1"/>
        <v>4.8700099999999988</v>
      </c>
      <c r="I5" s="6">
        <f t="shared" si="2"/>
        <v>1437.0566759859371</v>
      </c>
      <c r="J5" s="6">
        <f t="shared" si="3"/>
        <v>37.90853038546782</v>
      </c>
    </row>
    <row r="6" spans="1:10" x14ac:dyDescent="0.3">
      <c r="A6" s="2">
        <v>2002</v>
      </c>
      <c r="B6" s="1">
        <v>-36.778199999999998</v>
      </c>
      <c r="C6" s="1">
        <v>3.1595</v>
      </c>
      <c r="F6" s="5">
        <f t="shared" si="0"/>
        <v>1.7</v>
      </c>
      <c r="G6" s="5">
        <v>-0.7</v>
      </c>
      <c r="H6" s="6">
        <f t="shared" si="1"/>
        <v>5.5641649999999991</v>
      </c>
      <c r="I6" s="6">
        <f t="shared" si="2"/>
        <v>1410.1708073180907</v>
      </c>
      <c r="J6" s="6">
        <f t="shared" si="3"/>
        <v>37.552241042554179</v>
      </c>
    </row>
    <row r="7" spans="1:10" x14ac:dyDescent="0.3">
      <c r="A7" s="2">
        <v>2003</v>
      </c>
      <c r="B7" s="1">
        <v>88.242999999999995</v>
      </c>
      <c r="C7" s="1">
        <v>95.352699999999999</v>
      </c>
      <c r="F7" s="5">
        <f t="shared" si="0"/>
        <v>1.6</v>
      </c>
      <c r="G7" s="5">
        <v>-0.6</v>
      </c>
      <c r="H7" s="6">
        <f t="shared" si="1"/>
        <v>6.2583199999999994</v>
      </c>
      <c r="I7" s="6">
        <f t="shared" si="2"/>
        <v>1383.5388228419938</v>
      </c>
      <c r="J7" s="6">
        <f t="shared" si="3"/>
        <v>37.195951699640567</v>
      </c>
    </row>
    <row r="8" spans="1:10" x14ac:dyDescent="0.3">
      <c r="A8" s="2">
        <v>2004</v>
      </c>
      <c r="B8" s="1">
        <v>16.295999999999999</v>
      </c>
      <c r="C8" s="1">
        <v>28.585599999999999</v>
      </c>
      <c r="F8" s="5">
        <f t="shared" si="0"/>
        <v>1.5</v>
      </c>
      <c r="G8" s="5">
        <v>-0.5</v>
      </c>
      <c r="H8" s="6">
        <f t="shared" si="1"/>
        <v>6.9524749999999997</v>
      </c>
      <c r="I8" s="6">
        <f t="shared" si="2"/>
        <v>1357.1607225576422</v>
      </c>
      <c r="J8" s="6">
        <f t="shared" si="3"/>
        <v>36.839662356726919</v>
      </c>
    </row>
    <row r="9" spans="1:10" x14ac:dyDescent="0.3">
      <c r="A9" s="2">
        <v>2005</v>
      </c>
      <c r="B9" s="1">
        <v>-3.1739999999999999</v>
      </c>
      <c r="C9" s="1">
        <v>7.7956000000000003</v>
      </c>
      <c r="F9" s="5">
        <f t="shared" si="0"/>
        <v>1.4</v>
      </c>
      <c r="G9" s="5">
        <v>-0.4</v>
      </c>
      <c r="H9" s="6">
        <f t="shared" si="1"/>
        <v>7.6466299999999974</v>
      </c>
      <c r="I9" s="6">
        <f t="shared" si="2"/>
        <v>1331.03650646504</v>
      </c>
      <c r="J9" s="6">
        <f t="shared" si="3"/>
        <v>36.483373013813292</v>
      </c>
    </row>
    <row r="10" spans="1:10" x14ac:dyDescent="0.3">
      <c r="A10" s="2">
        <v>2006</v>
      </c>
      <c r="B10" s="1">
        <v>10.849</v>
      </c>
      <c r="C10" s="1">
        <v>23.4011</v>
      </c>
      <c r="F10" s="5">
        <f t="shared" si="0"/>
        <v>1.3</v>
      </c>
      <c r="G10" s="5">
        <v>-0.3</v>
      </c>
      <c r="H10" s="6">
        <f t="shared" si="1"/>
        <v>8.3407850000000003</v>
      </c>
      <c r="I10" s="6">
        <f t="shared" si="2"/>
        <v>1305.166174564185</v>
      </c>
      <c r="J10" s="6">
        <f t="shared" si="3"/>
        <v>36.127083670899658</v>
      </c>
    </row>
    <row r="11" spans="1:10" x14ac:dyDescent="0.3">
      <c r="A11" s="2">
        <v>2007</v>
      </c>
      <c r="B11" s="1">
        <v>-2.8123</v>
      </c>
      <c r="C11" s="1">
        <v>-13.8642</v>
      </c>
      <c r="F11" s="5">
        <f t="shared" si="0"/>
        <v>1.2</v>
      </c>
      <c r="G11" s="5">
        <v>-0.2</v>
      </c>
      <c r="H11" s="6">
        <f t="shared" si="1"/>
        <v>9.0349399999999989</v>
      </c>
      <c r="I11" s="6">
        <f t="shared" si="2"/>
        <v>1279.5497268550776</v>
      </c>
      <c r="J11" s="6">
        <f t="shared" si="3"/>
        <v>35.770794327986032</v>
      </c>
    </row>
    <row r="12" spans="1:10" x14ac:dyDescent="0.3">
      <c r="A12" s="2">
        <v>2008</v>
      </c>
      <c r="B12" s="1">
        <v>-47.1873</v>
      </c>
      <c r="C12" s="1">
        <v>-46.933500000000002</v>
      </c>
      <c r="F12" s="5">
        <f t="shared" si="0"/>
        <v>1.1000000000000001</v>
      </c>
      <c r="G12" s="5">
        <v>-0.1</v>
      </c>
      <c r="H12" s="6">
        <f t="shared" si="1"/>
        <v>9.7290950000000009</v>
      </c>
      <c r="I12" s="6">
        <f t="shared" si="2"/>
        <v>1254.1871633377177</v>
      </c>
      <c r="J12" s="6">
        <f t="shared" si="3"/>
        <v>35.414504985072398</v>
      </c>
    </row>
    <row r="13" spans="1:10" x14ac:dyDescent="0.3">
      <c r="A13" s="2">
        <v>2009</v>
      </c>
      <c r="B13" s="1">
        <v>71.258099999999999</v>
      </c>
      <c r="C13" s="1">
        <v>65.827299999999994</v>
      </c>
      <c r="F13" s="5">
        <f t="shared" si="0"/>
        <v>1</v>
      </c>
      <c r="G13" s="5">
        <v>0</v>
      </c>
      <c r="H13" s="6">
        <f t="shared" si="1"/>
        <v>10.423249999999999</v>
      </c>
      <c r="I13" s="6">
        <f t="shared" si="2"/>
        <v>1229.0784840121055</v>
      </c>
      <c r="J13" s="6">
        <f t="shared" si="3"/>
        <v>35.058215642158764</v>
      </c>
    </row>
    <row r="14" spans="1:10" x14ac:dyDescent="0.3">
      <c r="A14" s="2">
        <v>2010</v>
      </c>
      <c r="B14" s="1">
        <v>26.726900000000001</v>
      </c>
      <c r="C14" s="1">
        <v>28.589500000000001</v>
      </c>
      <c r="F14" s="5">
        <f t="shared" si="0"/>
        <v>0.9</v>
      </c>
      <c r="G14" s="5">
        <v>0.1</v>
      </c>
      <c r="H14" s="6">
        <f t="shared" si="1"/>
        <v>11.117405</v>
      </c>
      <c r="I14" s="6">
        <f t="shared" si="2"/>
        <v>1204.2236888782411</v>
      </c>
      <c r="J14" s="6">
        <f t="shared" si="3"/>
        <v>34.701926299245137</v>
      </c>
    </row>
    <row r="15" spans="1:10" x14ac:dyDescent="0.3">
      <c r="A15" s="2">
        <v>2011</v>
      </c>
      <c r="B15" s="1">
        <v>-16.997</v>
      </c>
      <c r="C15" s="1">
        <v>-9.4169</v>
      </c>
      <c r="F15" s="5">
        <f t="shared" si="0"/>
        <v>0.8</v>
      </c>
      <c r="G15" s="5">
        <v>0.2</v>
      </c>
      <c r="H15" s="6">
        <f t="shared" si="1"/>
        <v>11.81156</v>
      </c>
      <c r="I15" s="6">
        <f t="shared" si="2"/>
        <v>1179.6227779361245</v>
      </c>
      <c r="J15" s="6">
        <f t="shared" si="3"/>
        <v>34.345636956331504</v>
      </c>
    </row>
    <row r="16" spans="1:10" x14ac:dyDescent="0.3">
      <c r="A16" s="2">
        <v>2012</v>
      </c>
      <c r="B16" s="1">
        <v>13.2225</v>
      </c>
      <c r="C16" s="1">
        <v>25.281199999999998</v>
      </c>
      <c r="F16" s="5">
        <f t="shared" si="0"/>
        <v>0.7</v>
      </c>
      <c r="G16" s="5">
        <v>0.3</v>
      </c>
      <c r="H16" s="6">
        <f t="shared" si="1"/>
        <v>12.505714999999999</v>
      </c>
      <c r="I16" s="6">
        <f t="shared" si="2"/>
        <v>1155.2757511857551</v>
      </c>
      <c r="J16" s="6">
        <f t="shared" si="3"/>
        <v>33.98934761341787</v>
      </c>
    </row>
    <row r="17" spans="1:10" x14ac:dyDescent="0.3">
      <c r="A17" s="2">
        <v>2013</v>
      </c>
      <c r="B17" s="1">
        <v>43.590200000000003</v>
      </c>
      <c r="C17" s="1">
        <v>46.9268</v>
      </c>
      <c r="F17" s="5">
        <f t="shared" si="0"/>
        <v>0.6</v>
      </c>
      <c r="G17" s="5">
        <v>0.4</v>
      </c>
      <c r="H17" s="6">
        <f t="shared" si="1"/>
        <v>13.199870000000001</v>
      </c>
      <c r="I17" s="6">
        <f t="shared" si="2"/>
        <v>1131.1826086271335</v>
      </c>
      <c r="J17" s="6">
        <f t="shared" si="3"/>
        <v>33.633058270504236</v>
      </c>
    </row>
    <row r="18" spans="1:10" x14ac:dyDescent="0.3">
      <c r="A18" s="2">
        <v>2014</v>
      </c>
      <c r="B18" s="1">
        <v>0.629</v>
      </c>
      <c r="C18" s="1">
        <v>2.7326000000000001</v>
      </c>
      <c r="F18" s="5">
        <f t="shared" si="0"/>
        <v>0.5</v>
      </c>
      <c r="G18" s="5">
        <v>0.5</v>
      </c>
      <c r="H18" s="6">
        <f t="shared" si="1"/>
        <v>13.894024999999999</v>
      </c>
      <c r="I18" s="6">
        <f t="shared" si="2"/>
        <v>1107.3433502602597</v>
      </c>
      <c r="J18" s="6">
        <f t="shared" si="3"/>
        <v>33.276768927590609</v>
      </c>
    </row>
    <row r="19" spans="1:10" x14ac:dyDescent="0.3">
      <c r="A19" s="2">
        <v>2015</v>
      </c>
      <c r="B19" s="1">
        <v>-5.9451999999999998</v>
      </c>
      <c r="C19" s="1">
        <v>-8.8329000000000004</v>
      </c>
      <c r="F19" s="5">
        <f t="shared" si="0"/>
        <v>0.4</v>
      </c>
      <c r="G19" s="5">
        <v>0.6</v>
      </c>
      <c r="H19" s="6">
        <f t="shared" si="1"/>
        <v>14.588179999999999</v>
      </c>
      <c r="I19" s="6">
        <f t="shared" si="2"/>
        <v>1083.7579760851336</v>
      </c>
      <c r="J19" s="6">
        <f t="shared" si="3"/>
        <v>32.920479584676976</v>
      </c>
    </row>
    <row r="20" spans="1:10" x14ac:dyDescent="0.3">
      <c r="A20" s="2">
        <v>2016</v>
      </c>
      <c r="B20" s="1">
        <v>1.8706</v>
      </c>
      <c r="C20" s="1">
        <v>32.676400000000001</v>
      </c>
      <c r="F20" s="5">
        <f t="shared" si="0"/>
        <v>0.30000000000000004</v>
      </c>
      <c r="G20" s="5">
        <v>0.7</v>
      </c>
      <c r="H20" s="6">
        <f t="shared" si="1"/>
        <v>15.282334999999998</v>
      </c>
      <c r="I20" s="6">
        <f t="shared" si="2"/>
        <v>1060.426486101755</v>
      </c>
      <c r="J20" s="6">
        <f t="shared" si="3"/>
        <v>32.564190241763342</v>
      </c>
    </row>
    <row r="21" spans="1:10" x14ac:dyDescent="0.3">
      <c r="A21" s="2">
        <v>2017</v>
      </c>
      <c r="B21" s="1">
        <v>19.402100000000001</v>
      </c>
      <c r="C21" s="1">
        <v>15.085800000000001</v>
      </c>
      <c r="F21" s="5">
        <f t="shared" si="0"/>
        <v>0.19999999999999996</v>
      </c>
      <c r="G21" s="5">
        <v>0.8</v>
      </c>
      <c r="H21" s="6">
        <f t="shared" si="1"/>
        <v>15.97649</v>
      </c>
      <c r="I21" s="6">
        <f t="shared" si="2"/>
        <v>1037.3488803101241</v>
      </c>
      <c r="J21" s="6">
        <f t="shared" si="3"/>
        <v>32.207900898849715</v>
      </c>
    </row>
    <row r="22" spans="1:10" x14ac:dyDescent="0.3">
      <c r="A22" s="2">
        <v>2018</v>
      </c>
      <c r="B22" s="1">
        <v>-16.4725</v>
      </c>
      <c r="C22" s="1">
        <v>-18.5382</v>
      </c>
      <c r="F22" s="5">
        <f t="shared" si="0"/>
        <v>9.9999999999999978E-2</v>
      </c>
      <c r="G22" s="5">
        <v>0.9</v>
      </c>
      <c r="H22" s="6">
        <f t="shared" si="1"/>
        <v>16.670644999999997</v>
      </c>
      <c r="I22" s="6">
        <f t="shared" si="2"/>
        <v>1014.5251587102407</v>
      </c>
      <c r="J22" s="6">
        <f t="shared" si="3"/>
        <v>31.851611555936078</v>
      </c>
    </row>
    <row r="23" spans="1:10" x14ac:dyDescent="0.3">
      <c r="F23" s="5">
        <f t="shared" si="0"/>
        <v>0</v>
      </c>
      <c r="G23" s="5">
        <v>1</v>
      </c>
      <c r="H23" s="6">
        <f t="shared" si="1"/>
        <v>17.364799999999999</v>
      </c>
      <c r="I23" s="6">
        <f t="shared" si="2"/>
        <v>991.95532130210518</v>
      </c>
      <c r="J23" s="6">
        <f t="shared" si="3"/>
        <v>31.495322213022447</v>
      </c>
    </row>
    <row r="24" spans="1:10" x14ac:dyDescent="0.3">
      <c r="A24" s="41" t="s">
        <v>2</v>
      </c>
      <c r="B24" s="41"/>
      <c r="C24" s="41"/>
      <c r="F24" s="5">
        <f t="shared" si="0"/>
        <v>-0.10000000000000009</v>
      </c>
      <c r="G24" s="5">
        <v>1.1000000000000001</v>
      </c>
      <c r="H24" s="6">
        <f t="shared" si="1"/>
        <v>18.058954999999997</v>
      </c>
      <c r="I24" s="6">
        <f t="shared" si="2"/>
        <v>969.63936808571714</v>
      </c>
      <c r="J24" s="6">
        <f t="shared" si="3"/>
        <v>31.139032870108814</v>
      </c>
    </row>
    <row r="25" spans="1:10" x14ac:dyDescent="0.3">
      <c r="A25" s="8" t="s">
        <v>3</v>
      </c>
      <c r="B25" s="4">
        <f>AVERAGE(B3:B22)</f>
        <v>10.423249999999999</v>
      </c>
      <c r="C25" s="4">
        <f>AVERAGE(C3:C22)</f>
        <v>17.364799999999999</v>
      </c>
      <c r="F25" s="5">
        <f t="shared" si="0"/>
        <v>-0.19999999999999996</v>
      </c>
      <c r="G25" s="5">
        <v>1.2</v>
      </c>
      <c r="H25" s="6">
        <f t="shared" si="1"/>
        <v>18.75311</v>
      </c>
      <c r="I25" s="6">
        <f t="shared" si="2"/>
        <v>947.57729906107693</v>
      </c>
      <c r="J25" s="6">
        <f t="shared" si="3"/>
        <v>30.782743527195183</v>
      </c>
    </row>
    <row r="26" spans="1:10" x14ac:dyDescent="0.3">
      <c r="A26" s="2" t="s">
        <v>19</v>
      </c>
      <c r="B26" s="7">
        <f>_xlfn.STDEV.S(B3:B22)</f>
        <v>35.058215642158764</v>
      </c>
      <c r="C26" s="7">
        <f>_xlfn.STDEV.S(C3:C22)</f>
        <v>31.495322213022451</v>
      </c>
      <c r="F26" s="5">
        <f t="shared" si="0"/>
        <v>-0.30000000000000004</v>
      </c>
      <c r="G26" s="5">
        <v>1.3</v>
      </c>
      <c r="H26" s="6">
        <f t="shared" si="1"/>
        <v>19.447264999999998</v>
      </c>
      <c r="I26" s="6">
        <f t="shared" si="2"/>
        <v>925.76911422818432</v>
      </c>
      <c r="J26" s="6">
        <f t="shared" si="3"/>
        <v>30.42645418428155</v>
      </c>
    </row>
    <row r="27" spans="1:10" x14ac:dyDescent="0.3">
      <c r="A27" s="8" t="s">
        <v>4</v>
      </c>
      <c r="B27" s="4">
        <f>SKEW(B3:B22)</f>
        <v>0.52285080834851605</v>
      </c>
      <c r="C27" s="4">
        <f>SKEW(C3:C22)</f>
        <v>0.45076753185785712</v>
      </c>
      <c r="F27" s="5">
        <f t="shared" ref="F27:F44" si="4">1-G27</f>
        <v>-0.39999999999999991</v>
      </c>
      <c r="G27" s="5">
        <v>1.4</v>
      </c>
      <c r="H27" s="6">
        <f t="shared" ref="H27:H44" si="5">F27*$B$25+G27*$C$25</f>
        <v>20.141419999999997</v>
      </c>
      <c r="I27" s="6">
        <f t="shared" si="2"/>
        <v>904.21481358703954</v>
      </c>
      <c r="J27" s="6">
        <f t="shared" si="3"/>
        <v>30.070164841367923</v>
      </c>
    </row>
    <row r="28" spans="1:10" x14ac:dyDescent="0.3">
      <c r="A28" s="2" t="s">
        <v>5</v>
      </c>
      <c r="B28" s="7">
        <f>KURT(B3:B22)</f>
        <v>0.14624681099249237</v>
      </c>
      <c r="C28" s="7">
        <f>KURT(C3:C22)</f>
        <v>1.1831521880353071</v>
      </c>
      <c r="F28" s="5">
        <f t="shared" si="4"/>
        <v>-0.5</v>
      </c>
      <c r="G28" s="5">
        <v>1.5</v>
      </c>
      <c r="H28" s="6">
        <f t="shared" si="5"/>
        <v>20.835574999999999</v>
      </c>
      <c r="I28" s="6">
        <f t="shared" si="2"/>
        <v>882.91439713764157</v>
      </c>
      <c r="J28" s="6">
        <f t="shared" si="3"/>
        <v>29.713875498454279</v>
      </c>
    </row>
    <row r="29" spans="1:10" x14ac:dyDescent="0.3">
      <c r="A29" s="8" t="s">
        <v>8</v>
      </c>
      <c r="B29" s="3" t="s">
        <v>6</v>
      </c>
      <c r="C29" s="3" t="s">
        <v>7</v>
      </c>
      <c r="F29" s="5">
        <f t="shared" si="4"/>
        <v>-0.60000000000000009</v>
      </c>
      <c r="G29" s="5">
        <v>1.6</v>
      </c>
      <c r="H29" s="6">
        <f t="shared" si="5"/>
        <v>21.529730000000001</v>
      </c>
      <c r="I29" s="6">
        <f t="shared" si="2"/>
        <v>861.86786487999234</v>
      </c>
      <c r="J29" s="6">
        <f t="shared" si="3"/>
        <v>29.357586155540655</v>
      </c>
    </row>
    <row r="30" spans="1:10" x14ac:dyDescent="0.3">
      <c r="A30" s="8" t="s">
        <v>6</v>
      </c>
      <c r="B30" s="10">
        <f>_xlfn.COVARIANCE.S(B3:B22,B3:B22)</f>
        <v>1229.0784840121055</v>
      </c>
      <c r="C30" s="10">
        <f>_xlfn.COVARIANCE.S(B3:B22,C3:C22)</f>
        <v>982.47486085578953</v>
      </c>
      <c r="F30" s="5">
        <f t="shared" si="4"/>
        <v>-0.7</v>
      </c>
      <c r="G30" s="5">
        <v>1.7</v>
      </c>
      <c r="H30" s="6">
        <f t="shared" si="5"/>
        <v>22.223884999999999</v>
      </c>
      <c r="I30" s="6">
        <f t="shared" si="2"/>
        <v>841.0752168140898</v>
      </c>
      <c r="J30" s="6">
        <f t="shared" si="3"/>
        <v>29.001296812627015</v>
      </c>
    </row>
    <row r="31" spans="1:10" x14ac:dyDescent="0.3">
      <c r="A31" s="8" t="s">
        <v>7</v>
      </c>
      <c r="B31" s="10">
        <f>_xlfn.COVARIANCE.S(C3:C22,B3:B22)</f>
        <v>982.47486085578953</v>
      </c>
      <c r="C31" s="10">
        <f>_xlfn.COVARIANCE.S(C3:C22,C3:C22)</f>
        <v>991.95532130210518</v>
      </c>
      <c r="F31" s="5">
        <f t="shared" si="4"/>
        <v>-0.8</v>
      </c>
      <c r="G31" s="5">
        <v>1.8</v>
      </c>
      <c r="H31" s="6">
        <f t="shared" si="5"/>
        <v>22.918039999999998</v>
      </c>
      <c r="I31" s="6">
        <f t="shared" si="2"/>
        <v>820.53645293993532</v>
      </c>
      <c r="J31" s="6">
        <f t="shared" si="3"/>
        <v>28.645007469713381</v>
      </c>
    </row>
    <row r="32" spans="1:10" x14ac:dyDescent="0.3">
      <c r="A32" s="9" t="s">
        <v>9</v>
      </c>
      <c r="B32" s="42">
        <v>1</v>
      </c>
      <c r="C32" s="42"/>
      <c r="D32" s="1" t="s">
        <v>20</v>
      </c>
      <c r="F32" s="5">
        <f t="shared" si="4"/>
        <v>-0.89999999999999991</v>
      </c>
      <c r="G32" s="5">
        <v>1.9</v>
      </c>
      <c r="H32" s="6">
        <f t="shared" si="5"/>
        <v>23.612195</v>
      </c>
      <c r="I32" s="6">
        <f t="shared" si="2"/>
        <v>800.25157325752934</v>
      </c>
      <c r="J32" s="6">
        <f t="shared" si="3"/>
        <v>28.288718126799761</v>
      </c>
    </row>
    <row r="33" spans="5:10" x14ac:dyDescent="0.3">
      <c r="F33" s="5">
        <f t="shared" si="4"/>
        <v>-1</v>
      </c>
      <c r="G33" s="5">
        <v>2</v>
      </c>
      <c r="H33" s="6">
        <f t="shared" si="5"/>
        <v>24.306349999999998</v>
      </c>
      <c r="I33" s="6">
        <f t="shared" si="2"/>
        <v>780.22057776687052</v>
      </c>
      <c r="J33" s="6">
        <f t="shared" si="3"/>
        <v>27.932428783886131</v>
      </c>
    </row>
    <row r="34" spans="5:10" x14ac:dyDescent="0.3">
      <c r="F34" s="5">
        <f t="shared" si="4"/>
        <v>-1.1000000000000001</v>
      </c>
      <c r="G34" s="5">
        <v>2.1</v>
      </c>
      <c r="H34" s="6">
        <f t="shared" si="5"/>
        <v>25.000504999999997</v>
      </c>
      <c r="I34" s="6">
        <f t="shared" si="2"/>
        <v>760.44346646795748</v>
      </c>
      <c r="J34" s="6">
        <f t="shared" si="3"/>
        <v>27.576139440972472</v>
      </c>
    </row>
    <row r="35" spans="5:10" x14ac:dyDescent="0.3">
      <c r="F35" s="5">
        <f t="shared" si="4"/>
        <v>-1.2000000000000002</v>
      </c>
      <c r="G35" s="5">
        <v>2.2000000000000002</v>
      </c>
      <c r="H35" s="6">
        <f t="shared" si="5"/>
        <v>25.694659999999999</v>
      </c>
      <c r="I35" s="6">
        <f t="shared" si="2"/>
        <v>740.92023936079568</v>
      </c>
      <c r="J35" s="6">
        <f t="shared" si="3"/>
        <v>27.219850098058874</v>
      </c>
    </row>
    <row r="36" spans="5:10" x14ac:dyDescent="0.3">
      <c r="F36" s="5">
        <f t="shared" si="4"/>
        <v>-1.2999999999999998</v>
      </c>
      <c r="G36" s="5">
        <v>2.2999999999999998</v>
      </c>
      <c r="H36" s="6">
        <f t="shared" si="5"/>
        <v>26.388814999999994</v>
      </c>
      <c r="I36" s="6">
        <f t="shared" si="2"/>
        <v>721.65089644537875</v>
      </c>
      <c r="J36" s="6">
        <f t="shared" si="3"/>
        <v>26.863560755145226</v>
      </c>
    </row>
    <row r="37" spans="5:10" x14ac:dyDescent="0.3">
      <c r="F37" s="5">
        <f t="shared" si="4"/>
        <v>-1.4</v>
      </c>
      <c r="G37" s="5">
        <v>2.4</v>
      </c>
      <c r="H37" s="6">
        <f t="shared" si="5"/>
        <v>27.082970000000003</v>
      </c>
      <c r="I37" s="6">
        <f t="shared" si="2"/>
        <v>702.63543772170942</v>
      </c>
      <c r="J37" s="6">
        <f t="shared" si="3"/>
        <v>26.507271412231578</v>
      </c>
    </row>
    <row r="38" spans="5:10" x14ac:dyDescent="0.3">
      <c r="F38" s="5">
        <f t="shared" si="4"/>
        <v>-1.5</v>
      </c>
      <c r="G38" s="5">
        <v>2.5</v>
      </c>
      <c r="H38" s="6">
        <f t="shared" si="5"/>
        <v>27.777124999999998</v>
      </c>
      <c r="I38" s="6">
        <f t="shared" si="2"/>
        <v>683.87386318979043</v>
      </c>
      <c r="J38" s="6">
        <f t="shared" si="3"/>
        <v>26.15098206931798</v>
      </c>
    </row>
    <row r="39" spans="5:10" x14ac:dyDescent="0.3">
      <c r="F39" s="5">
        <f t="shared" si="4"/>
        <v>-1.6</v>
      </c>
      <c r="G39" s="5">
        <v>2.6</v>
      </c>
      <c r="H39" s="6">
        <f t="shared" si="5"/>
        <v>28.47128</v>
      </c>
      <c r="I39" s="6">
        <f t="shared" si="2"/>
        <v>665.36617284961721</v>
      </c>
      <c r="J39" s="6">
        <f t="shared" si="3"/>
        <v>25.794692726404346</v>
      </c>
    </row>
    <row r="40" spans="5:10" x14ac:dyDescent="0.3">
      <c r="F40" s="5">
        <f t="shared" si="4"/>
        <v>-1.7000000000000002</v>
      </c>
      <c r="G40" s="5">
        <v>2.7</v>
      </c>
      <c r="H40" s="6">
        <f t="shared" si="5"/>
        <v>29.165434999999999</v>
      </c>
      <c r="I40" s="6">
        <f t="shared" si="2"/>
        <v>647.11236670119251</v>
      </c>
      <c r="J40" s="6">
        <f t="shared" si="3"/>
        <v>25.438403383490726</v>
      </c>
    </row>
    <row r="41" spans="5:10" x14ac:dyDescent="0.3">
      <c r="F41" s="5">
        <f t="shared" si="4"/>
        <v>-1.7999999999999998</v>
      </c>
      <c r="G41" s="5">
        <v>2.8</v>
      </c>
      <c r="H41" s="6">
        <f t="shared" si="5"/>
        <v>29.859589999999997</v>
      </c>
      <c r="I41" s="6">
        <f t="shared" si="2"/>
        <v>629.11244474451269</v>
      </c>
      <c r="J41" s="6">
        <f t="shared" si="3"/>
        <v>25.082114040577057</v>
      </c>
    </row>
    <row r="42" spans="5:10" x14ac:dyDescent="0.3">
      <c r="F42" s="5">
        <f t="shared" si="4"/>
        <v>-1.9</v>
      </c>
      <c r="G42" s="5">
        <v>2.9</v>
      </c>
      <c r="H42" s="6">
        <f t="shared" si="5"/>
        <v>30.553744999999996</v>
      </c>
      <c r="I42" s="6">
        <f t="shared" si="2"/>
        <v>611.36640697958319</v>
      </c>
      <c r="J42" s="6">
        <f t="shared" si="3"/>
        <v>24.725824697663437</v>
      </c>
    </row>
    <row r="43" spans="5:10" x14ac:dyDescent="0.3">
      <c r="F43" s="5">
        <f t="shared" si="4"/>
        <v>-2</v>
      </c>
      <c r="G43" s="5">
        <v>3</v>
      </c>
      <c r="H43" s="6">
        <f t="shared" si="5"/>
        <v>31.247899999999994</v>
      </c>
      <c r="I43" s="6">
        <f t="shared" si="2"/>
        <v>593.87425340639857</v>
      </c>
      <c r="J43" s="6">
        <f>SQRT(I43)</f>
        <v>24.369535354749761</v>
      </c>
    </row>
    <row r="44" spans="5:10" x14ac:dyDescent="0.3">
      <c r="E44" s="1" t="s">
        <v>17</v>
      </c>
      <c r="F44" s="13">
        <f t="shared" si="4"/>
        <v>-8.8398155758605874</v>
      </c>
      <c r="G44" s="13">
        <v>9.8398155758605874</v>
      </c>
      <c r="H44" s="6">
        <f t="shared" si="5"/>
        <v>78.726821810615064</v>
      </c>
      <c r="I44" s="6">
        <f t="shared" si="2"/>
        <v>0</v>
      </c>
      <c r="J44" s="6">
        <f t="shared" si="3"/>
        <v>0</v>
      </c>
    </row>
  </sheetData>
  <mergeCells count="5">
    <mergeCell ref="A1:C1"/>
    <mergeCell ref="F1:G1"/>
    <mergeCell ref="H1:J1"/>
    <mergeCell ref="A24:C24"/>
    <mergeCell ref="B32:C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opLeftCell="E1" zoomScale="70" zoomScaleNormal="70" workbookViewId="0">
      <selection activeCell="AA12" sqref="AA12"/>
    </sheetView>
  </sheetViews>
  <sheetFormatPr defaultRowHeight="15" x14ac:dyDescent="0.3"/>
  <cols>
    <col min="1" max="1" width="11" style="2" bestFit="1" customWidth="1"/>
    <col min="2" max="2" width="15.21875" style="1" bestFit="1" customWidth="1"/>
    <col min="3" max="3" width="15.109375" style="1" bestFit="1" customWidth="1"/>
    <col min="4" max="5" width="12.88671875" style="1" bestFit="1" customWidth="1"/>
    <col min="6" max="7" width="8.88671875" style="1"/>
    <col min="8" max="8" width="9.44140625" style="1" bestFit="1" customWidth="1"/>
    <col min="9" max="9" width="10.44140625" style="1" bestFit="1" customWidth="1"/>
    <col min="10" max="10" width="19" style="7" bestFit="1" customWidth="1"/>
    <col min="11" max="11" width="12.88671875" style="7" bestFit="1" customWidth="1"/>
    <col min="12" max="12" width="22.6640625" style="1" bestFit="1" customWidth="1"/>
    <col min="13" max="13" width="8.88671875" style="35" customWidth="1"/>
    <col min="14" max="14" width="15.33203125" style="28" bestFit="1" customWidth="1"/>
    <col min="15" max="15" width="11.77734375" style="1" bestFit="1" customWidth="1"/>
    <col min="16" max="16" width="10.44140625" style="1" bestFit="1" customWidth="1"/>
    <col min="17" max="17" width="19" style="1" bestFit="1" customWidth="1"/>
    <col min="18" max="18" width="22.6640625" style="1" bestFit="1" customWidth="1"/>
    <col min="19" max="19" width="8.88671875" style="1"/>
    <col min="20" max="20" width="19" style="1" bestFit="1" customWidth="1"/>
    <col min="21" max="16384" width="8.88671875" style="1"/>
  </cols>
  <sheetData>
    <row r="1" spans="1:18" x14ac:dyDescent="0.3">
      <c r="A1" s="43" t="s">
        <v>21</v>
      </c>
      <c r="B1" s="43"/>
      <c r="C1" s="43"/>
    </row>
    <row r="2" spans="1:18" ht="16.2" customHeight="1" x14ac:dyDescent="0.3">
      <c r="A2" s="40" t="s">
        <v>18</v>
      </c>
      <c r="B2" s="40"/>
      <c r="C2" s="40"/>
      <c r="H2" s="43" t="s">
        <v>24</v>
      </c>
      <c r="I2" s="43"/>
      <c r="J2" s="43"/>
      <c r="K2" s="43"/>
      <c r="L2" s="43"/>
      <c r="M2" s="36"/>
      <c r="O2" s="43" t="s">
        <v>25</v>
      </c>
      <c r="P2" s="43"/>
      <c r="Q2" s="43"/>
      <c r="R2" s="43"/>
    </row>
    <row r="3" spans="1:18" x14ac:dyDescent="0.3">
      <c r="A3" s="40"/>
      <c r="B3" s="40"/>
      <c r="C3" s="40"/>
      <c r="D3" s="41" t="s">
        <v>22</v>
      </c>
      <c r="E3" s="41"/>
      <c r="H3" s="43" t="s">
        <v>10</v>
      </c>
      <c r="I3" s="43"/>
      <c r="J3" s="39" t="s">
        <v>15</v>
      </c>
      <c r="K3" s="39"/>
      <c r="L3" s="39"/>
      <c r="M3" s="37"/>
      <c r="O3" s="43" t="s">
        <v>10</v>
      </c>
      <c r="P3" s="43"/>
      <c r="Q3" s="39" t="s">
        <v>15</v>
      </c>
      <c r="R3" s="39"/>
    </row>
    <row r="4" spans="1:18" x14ac:dyDescent="0.3">
      <c r="B4" s="1" t="s">
        <v>0</v>
      </c>
      <c r="C4" s="1" t="s">
        <v>1</v>
      </c>
      <c r="D4" s="1" t="s">
        <v>0</v>
      </c>
      <c r="E4" s="1" t="s">
        <v>1</v>
      </c>
      <c r="H4" s="8" t="s">
        <v>11</v>
      </c>
      <c r="I4" s="8" t="s">
        <v>12</v>
      </c>
      <c r="J4" s="11" t="s">
        <v>13</v>
      </c>
      <c r="K4" s="11" t="s">
        <v>14</v>
      </c>
      <c r="L4" s="8" t="s">
        <v>16</v>
      </c>
      <c r="M4" s="36"/>
      <c r="O4" s="8" t="s">
        <v>27</v>
      </c>
      <c r="P4" s="8" t="s">
        <v>26</v>
      </c>
      <c r="Q4" s="11" t="s">
        <v>13</v>
      </c>
      <c r="R4" s="8" t="s">
        <v>16</v>
      </c>
    </row>
    <row r="5" spans="1:18" x14ac:dyDescent="0.3">
      <c r="A5" s="2">
        <v>1999</v>
      </c>
      <c r="B5" s="1">
        <v>54.474800000000002</v>
      </c>
      <c r="C5" s="1">
        <v>28.101099999999999</v>
      </c>
      <c r="D5" s="1">
        <f>B5-1.76</f>
        <v>52.714800000000004</v>
      </c>
      <c r="E5" s="1">
        <f>C5-1.76</f>
        <v>26.341099999999997</v>
      </c>
      <c r="H5" s="5">
        <f>1-I5</f>
        <v>2</v>
      </c>
      <c r="I5" s="5">
        <v>-1</v>
      </c>
      <c r="J5" s="6">
        <f>H5*$B$27+I5*$C$27</f>
        <v>3.4817</v>
      </c>
      <c r="K5" s="6">
        <f>(H5^2)*$B$32+(I5^2)*$C$33+2*H5*I5*$C$32</f>
        <v>1978.3698139273693</v>
      </c>
      <c r="L5" s="6">
        <f>SQRT(K5)</f>
        <v>44.478869296862406</v>
      </c>
      <c r="M5" s="38"/>
      <c r="O5" s="1">
        <v>1</v>
      </c>
      <c r="P5" s="1">
        <f>1-O5</f>
        <v>0</v>
      </c>
      <c r="Q5" s="7">
        <f>O5*1.76+P5*$J$47</f>
        <v>1.76</v>
      </c>
      <c r="R5" s="7">
        <f t="shared" ref="R5:R18" si="0">(Q5-1.76)/$I$49</f>
        <v>0</v>
      </c>
    </row>
    <row r="6" spans="1:18" x14ac:dyDescent="0.3">
      <c r="A6" s="2">
        <v>2000</v>
      </c>
      <c r="B6" s="1">
        <v>-35.264400000000002</v>
      </c>
      <c r="C6" s="1">
        <v>4.7931999999999997</v>
      </c>
      <c r="D6" s="1">
        <f t="shared" ref="D6:D24" si="1">B6-1.76</f>
        <v>-37.0244</v>
      </c>
      <c r="E6" s="1">
        <f t="shared" ref="E6:E24" si="2">C6-1.76</f>
        <v>3.0331999999999999</v>
      </c>
      <c r="H6" s="5">
        <f t="shared" ref="H6:H28" si="3">1-I6</f>
        <v>1.9</v>
      </c>
      <c r="I6" s="5">
        <v>-0.9</v>
      </c>
      <c r="J6" s="6">
        <f t="shared" ref="J6:J28" si="4">H6*$B$27+I6*$C$27</f>
        <v>4.1758549999999985</v>
      </c>
      <c r="K6" s="6">
        <f t="shared" ref="K6:K46" si="5">(H6^2)*$B$32+(I6^2)*$C$33+2*H6*I6*$C$32</f>
        <v>1880.3931134116065</v>
      </c>
      <c r="L6" s="6">
        <f t="shared" ref="L6:L47" si="6">SQRT(K6)</f>
        <v>43.363499782785134</v>
      </c>
      <c r="M6" s="38"/>
      <c r="O6" s="1">
        <v>0.9</v>
      </c>
      <c r="P6" s="1">
        <f t="shared" ref="P6:P8" si="7">1-O6</f>
        <v>9.9999999999999978E-2</v>
      </c>
      <c r="Q6" s="7">
        <f t="shared" ref="Q6:Q8" si="8">O6*1.76+P6*$J$47</f>
        <v>4.5104697286727999</v>
      </c>
      <c r="R6" s="7">
        <f t="shared" si="0"/>
        <v>4.2155022970852265</v>
      </c>
    </row>
    <row r="7" spans="1:18" x14ac:dyDescent="0.3">
      <c r="A7" s="2">
        <v>2001</v>
      </c>
      <c r="B7" s="1">
        <v>26.5337</v>
      </c>
      <c r="C7" s="1">
        <v>36.573300000000003</v>
      </c>
      <c r="D7" s="1">
        <f t="shared" si="1"/>
        <v>24.773699999999998</v>
      </c>
      <c r="E7" s="1">
        <f t="shared" si="2"/>
        <v>34.813300000000005</v>
      </c>
      <c r="H7" s="5">
        <f t="shared" si="3"/>
        <v>1.8</v>
      </c>
      <c r="I7" s="5">
        <v>-0.8</v>
      </c>
      <c r="J7" s="6">
        <f t="shared" si="4"/>
        <v>4.8700099999999988</v>
      </c>
      <c r="K7" s="6">
        <f t="shared" si="5"/>
        <v>1787.5380945678958</v>
      </c>
      <c r="L7" s="6">
        <f t="shared" si="6"/>
        <v>42.279286826623455</v>
      </c>
      <c r="M7" s="38"/>
      <c r="O7" s="1">
        <v>0.8</v>
      </c>
      <c r="P7" s="1">
        <f t="shared" si="7"/>
        <v>0.19999999999999996</v>
      </c>
      <c r="Q7" s="7">
        <f t="shared" si="8"/>
        <v>7.2609394573456001</v>
      </c>
      <c r="R7" s="7">
        <f t="shared" si="0"/>
        <v>8.431004594170453</v>
      </c>
    </row>
    <row r="8" spans="1:18" x14ac:dyDescent="0.3">
      <c r="A8" s="2">
        <v>2002</v>
      </c>
      <c r="B8" s="1">
        <v>-36.778199999999998</v>
      </c>
      <c r="C8" s="1">
        <v>3.1595</v>
      </c>
      <c r="D8" s="1">
        <f t="shared" si="1"/>
        <v>-38.538199999999996</v>
      </c>
      <c r="E8" s="1">
        <f t="shared" si="2"/>
        <v>1.3995</v>
      </c>
      <c r="H8" s="5">
        <f t="shared" si="3"/>
        <v>1.7</v>
      </c>
      <c r="I8" s="5">
        <v>-0.7</v>
      </c>
      <c r="J8" s="6">
        <f t="shared" si="4"/>
        <v>5.5641649999999991</v>
      </c>
      <c r="K8" s="6">
        <f t="shared" si="5"/>
        <v>1699.8047573962372</v>
      </c>
      <c r="L8" s="6">
        <f t="shared" si="6"/>
        <v>41.228688523845108</v>
      </c>
      <c r="M8" s="38"/>
      <c r="O8" s="1">
        <v>0.7</v>
      </c>
      <c r="P8" s="1">
        <f t="shared" si="7"/>
        <v>0.30000000000000004</v>
      </c>
      <c r="Q8" s="7">
        <f t="shared" si="8"/>
        <v>10.011409186018403</v>
      </c>
      <c r="R8" s="7">
        <f t="shared" si="0"/>
        <v>12.646506891255683</v>
      </c>
    </row>
    <row r="9" spans="1:18" x14ac:dyDescent="0.3">
      <c r="A9" s="2">
        <v>2003</v>
      </c>
      <c r="B9" s="1">
        <v>88.242999999999995</v>
      </c>
      <c r="C9" s="1">
        <v>95.352699999999999</v>
      </c>
      <c r="D9" s="1">
        <f t="shared" si="1"/>
        <v>86.48299999999999</v>
      </c>
      <c r="E9" s="1">
        <f t="shared" si="2"/>
        <v>93.592699999999994</v>
      </c>
      <c r="H9" s="5">
        <f t="shared" si="3"/>
        <v>1.6</v>
      </c>
      <c r="I9" s="5">
        <v>-0.6</v>
      </c>
      <c r="J9" s="6">
        <f t="shared" si="4"/>
        <v>6.2583199999999994</v>
      </c>
      <c r="K9" s="6">
        <f t="shared" si="5"/>
        <v>1617.1931018966329</v>
      </c>
      <c r="L9" s="6">
        <f t="shared" si="6"/>
        <v>40.214339505910488</v>
      </c>
      <c r="M9" s="38"/>
      <c r="O9" s="1">
        <v>0.6</v>
      </c>
      <c r="P9" s="1">
        <f t="shared" ref="P9:P18" si="9">1-O9</f>
        <v>0.4</v>
      </c>
      <c r="Q9" s="7">
        <f t="shared" ref="Q9:Q15" si="10">O9*1.76+P9*$J$47</f>
        <v>12.761878914691202</v>
      </c>
      <c r="R9" s="7">
        <f t="shared" si="0"/>
        <v>16.86200918834091</v>
      </c>
    </row>
    <row r="10" spans="1:18" x14ac:dyDescent="0.3">
      <c r="A10" s="2">
        <v>2004</v>
      </c>
      <c r="B10" s="1">
        <v>16.295999999999999</v>
      </c>
      <c r="C10" s="1">
        <v>28.585599999999999</v>
      </c>
      <c r="D10" s="1">
        <f t="shared" si="1"/>
        <v>14.536</v>
      </c>
      <c r="E10" s="1">
        <f t="shared" si="2"/>
        <v>26.825599999999998</v>
      </c>
      <c r="H10" s="5">
        <f t="shared" si="3"/>
        <v>1.5</v>
      </c>
      <c r="I10" s="5">
        <v>-0.5</v>
      </c>
      <c r="J10" s="6">
        <f t="shared" si="4"/>
        <v>6.9524749999999997</v>
      </c>
      <c r="K10" s="6">
        <f t="shared" si="5"/>
        <v>1539.703128069079</v>
      </c>
      <c r="L10" s="6">
        <f t="shared" si="6"/>
        <v>39.239051059742501</v>
      </c>
      <c r="M10" s="38"/>
      <c r="O10" s="1">
        <v>0.5</v>
      </c>
      <c r="P10" s="1">
        <f t="shared" si="9"/>
        <v>0.5</v>
      </c>
      <c r="Q10" s="7">
        <f t="shared" si="10"/>
        <v>15.512348643364003</v>
      </c>
      <c r="R10" s="7">
        <f t="shared" si="0"/>
        <v>21.077511485426136</v>
      </c>
    </row>
    <row r="11" spans="1:18" x14ac:dyDescent="0.3">
      <c r="A11" s="2">
        <v>2005</v>
      </c>
      <c r="B11" s="1">
        <v>-3.1739999999999999</v>
      </c>
      <c r="C11" s="1">
        <v>7.7956000000000003</v>
      </c>
      <c r="D11" s="1">
        <f t="shared" si="1"/>
        <v>-4.9340000000000002</v>
      </c>
      <c r="E11" s="1">
        <f t="shared" si="2"/>
        <v>6.0356000000000005</v>
      </c>
      <c r="H11" s="5">
        <f t="shared" si="3"/>
        <v>1.4</v>
      </c>
      <c r="I11" s="5">
        <v>-0.4</v>
      </c>
      <c r="J11" s="6">
        <f t="shared" si="4"/>
        <v>7.6466299999999974</v>
      </c>
      <c r="K11" s="6">
        <f t="shared" si="5"/>
        <v>1467.3348359135794</v>
      </c>
      <c r="L11" s="6">
        <f t="shared" si="6"/>
        <v>38.305806817159969</v>
      </c>
      <c r="M11" s="38"/>
      <c r="O11" s="1">
        <v>0.4</v>
      </c>
      <c r="P11" s="1">
        <f t="shared" si="9"/>
        <v>0.6</v>
      </c>
      <c r="Q11" s="7">
        <f t="shared" si="10"/>
        <v>18.262818372036804</v>
      </c>
      <c r="R11" s="7">
        <f t="shared" si="0"/>
        <v>25.293013782511359</v>
      </c>
    </row>
    <row r="12" spans="1:18" x14ac:dyDescent="0.3">
      <c r="A12" s="2">
        <v>2006</v>
      </c>
      <c r="B12" s="1">
        <v>10.849</v>
      </c>
      <c r="C12" s="1">
        <v>23.4011</v>
      </c>
      <c r="D12" s="1">
        <f t="shared" si="1"/>
        <v>9.0890000000000004</v>
      </c>
      <c r="E12" s="1">
        <f t="shared" si="2"/>
        <v>21.641099999999998</v>
      </c>
      <c r="H12" s="5">
        <f t="shared" si="3"/>
        <v>1.3</v>
      </c>
      <c r="I12" s="5">
        <v>-0.3</v>
      </c>
      <c r="J12" s="6">
        <f t="shared" si="4"/>
        <v>8.3407850000000003</v>
      </c>
      <c r="K12" s="6">
        <f t="shared" si="5"/>
        <v>1400.0882254301323</v>
      </c>
      <c r="L12" s="6">
        <f t="shared" si="6"/>
        <v>37.417752811067267</v>
      </c>
      <c r="M12" s="38"/>
      <c r="O12" s="1">
        <v>0.3</v>
      </c>
      <c r="P12" s="1">
        <f t="shared" si="9"/>
        <v>0.7</v>
      </c>
      <c r="Q12" s="7">
        <f t="shared" si="10"/>
        <v>21.013288100709602</v>
      </c>
      <c r="R12" s="7">
        <f t="shared" si="0"/>
        <v>29.508516079596582</v>
      </c>
    </row>
    <row r="13" spans="1:18" x14ac:dyDescent="0.3">
      <c r="A13" s="2">
        <v>2007</v>
      </c>
      <c r="B13" s="1">
        <v>-2.8123</v>
      </c>
      <c r="C13" s="1">
        <v>-13.8642</v>
      </c>
      <c r="D13" s="1">
        <f t="shared" si="1"/>
        <v>-4.5723000000000003</v>
      </c>
      <c r="E13" s="1">
        <f t="shared" si="2"/>
        <v>-15.6242</v>
      </c>
      <c r="H13" s="5">
        <f t="shared" si="3"/>
        <v>1.2</v>
      </c>
      <c r="I13" s="5">
        <v>-0.2</v>
      </c>
      <c r="J13" s="6">
        <f t="shared" si="4"/>
        <v>9.0349399999999989</v>
      </c>
      <c r="K13" s="6">
        <f t="shared" si="5"/>
        <v>1337.9632966187373</v>
      </c>
      <c r="L13" s="6">
        <f t="shared" si="6"/>
        <v>36.578180608372762</v>
      </c>
      <c r="M13" s="38"/>
      <c r="O13" s="1">
        <v>0.2</v>
      </c>
      <c r="P13" s="1">
        <f t="shared" si="9"/>
        <v>0.8</v>
      </c>
      <c r="Q13" s="7">
        <f t="shared" si="10"/>
        <v>23.763757829382406</v>
      </c>
      <c r="R13" s="7">
        <f t="shared" si="0"/>
        <v>33.724018376681819</v>
      </c>
    </row>
    <row r="14" spans="1:18" x14ac:dyDescent="0.3">
      <c r="A14" s="2">
        <v>2008</v>
      </c>
      <c r="B14" s="1">
        <v>-47.1873</v>
      </c>
      <c r="C14" s="1">
        <v>-46.933500000000002</v>
      </c>
      <c r="D14" s="1">
        <f t="shared" si="1"/>
        <v>-48.947299999999998</v>
      </c>
      <c r="E14" s="1">
        <f t="shared" si="2"/>
        <v>-48.6935</v>
      </c>
      <c r="H14" s="5">
        <f t="shared" si="3"/>
        <v>1.1000000000000001</v>
      </c>
      <c r="I14" s="5">
        <v>-0.1</v>
      </c>
      <c r="J14" s="6">
        <f t="shared" si="4"/>
        <v>9.7290950000000009</v>
      </c>
      <c r="K14" s="6">
        <f t="shared" si="5"/>
        <v>1280.9600494793951</v>
      </c>
      <c r="L14" s="6">
        <f t="shared" si="6"/>
        <v>35.790502224464454</v>
      </c>
      <c r="M14" s="38"/>
      <c r="O14" s="1">
        <v>0.1</v>
      </c>
      <c r="P14" s="1">
        <f t="shared" si="9"/>
        <v>0.9</v>
      </c>
      <c r="Q14" s="7">
        <f t="shared" si="10"/>
        <v>26.514227558055204</v>
      </c>
      <c r="R14" s="7">
        <f t="shared" si="0"/>
        <v>37.939520673767035</v>
      </c>
    </row>
    <row r="15" spans="1:18" x14ac:dyDescent="0.3">
      <c r="A15" s="2">
        <v>2009</v>
      </c>
      <c r="B15" s="1">
        <v>71.258099999999999</v>
      </c>
      <c r="C15" s="1">
        <v>65.827299999999994</v>
      </c>
      <c r="D15" s="1">
        <f t="shared" si="1"/>
        <v>69.498099999999994</v>
      </c>
      <c r="E15" s="1">
        <f t="shared" si="2"/>
        <v>64.067299999999989</v>
      </c>
      <c r="H15" s="5">
        <f t="shared" si="3"/>
        <v>1</v>
      </c>
      <c r="I15" s="5">
        <v>0</v>
      </c>
      <c r="J15" s="6">
        <f t="shared" si="4"/>
        <v>10.423249999999999</v>
      </c>
      <c r="K15" s="6">
        <f t="shared" si="5"/>
        <v>1229.0784840121055</v>
      </c>
      <c r="L15" s="6">
        <f t="shared" si="6"/>
        <v>35.058215642158764</v>
      </c>
      <c r="M15" s="38"/>
      <c r="O15" s="1">
        <v>0</v>
      </c>
      <c r="P15" s="1">
        <f t="shared" si="9"/>
        <v>1</v>
      </c>
      <c r="Q15" s="7">
        <f t="shared" si="10"/>
        <v>29.264697286728005</v>
      </c>
      <c r="R15" s="7">
        <f t="shared" si="0"/>
        <v>42.155022970852265</v>
      </c>
    </row>
    <row r="16" spans="1:18" x14ac:dyDescent="0.3">
      <c r="A16" s="2">
        <v>2010</v>
      </c>
      <c r="B16" s="1">
        <v>26.726900000000001</v>
      </c>
      <c r="C16" s="1">
        <v>28.589500000000001</v>
      </c>
      <c r="D16" s="1">
        <f t="shared" si="1"/>
        <v>24.966899999999999</v>
      </c>
      <c r="E16" s="1">
        <f t="shared" si="2"/>
        <v>26.829499999999999</v>
      </c>
      <c r="H16" s="5">
        <f t="shared" si="3"/>
        <v>0.9</v>
      </c>
      <c r="I16" s="5">
        <v>0.1</v>
      </c>
      <c r="J16" s="6">
        <f t="shared" si="4"/>
        <v>11.117405</v>
      </c>
      <c r="K16" s="6">
        <f t="shared" si="5"/>
        <v>1182.3186002168686</v>
      </c>
      <c r="L16" s="6">
        <f t="shared" si="6"/>
        <v>34.384860043584133</v>
      </c>
      <c r="M16" s="38"/>
      <c r="O16" s="1">
        <v>-0.1</v>
      </c>
      <c r="P16" s="1">
        <f t="shared" si="9"/>
        <v>1.1000000000000001</v>
      </c>
      <c r="Q16" s="7">
        <f t="shared" ref="Q16:Q17" si="11">O16*1.76+P16*$J$47</f>
        <v>32.015167015400806</v>
      </c>
      <c r="R16" s="7">
        <f t="shared" si="0"/>
        <v>46.370525267937495</v>
      </c>
    </row>
    <row r="17" spans="1:18" x14ac:dyDescent="0.3">
      <c r="A17" s="2">
        <v>2011</v>
      </c>
      <c r="B17" s="1">
        <v>-16.997</v>
      </c>
      <c r="C17" s="1">
        <v>-9.4169</v>
      </c>
      <c r="D17" s="1">
        <f t="shared" si="1"/>
        <v>-18.757000000000001</v>
      </c>
      <c r="E17" s="1">
        <f t="shared" si="2"/>
        <v>-11.1769</v>
      </c>
      <c r="H17" s="5">
        <f t="shared" si="3"/>
        <v>0.8</v>
      </c>
      <c r="I17" s="5">
        <v>0.2</v>
      </c>
      <c r="J17" s="6">
        <f t="shared" si="4"/>
        <v>11.81156</v>
      </c>
      <c r="K17" s="6">
        <f t="shared" si="5"/>
        <v>1140.6803980936847</v>
      </c>
      <c r="L17" s="6">
        <f t="shared" si="6"/>
        <v>33.773960355482224</v>
      </c>
      <c r="M17" s="38"/>
      <c r="O17" s="1">
        <v>-0.15</v>
      </c>
      <c r="P17" s="1">
        <f t="shared" si="9"/>
        <v>1.1499999999999999</v>
      </c>
      <c r="Q17" s="7">
        <f t="shared" si="11"/>
        <v>33.390401879737198</v>
      </c>
      <c r="R17" s="7">
        <f t="shared" si="0"/>
        <v>48.478276416480092</v>
      </c>
    </row>
    <row r="18" spans="1:18" x14ac:dyDescent="0.3">
      <c r="A18" s="2">
        <v>2012</v>
      </c>
      <c r="B18" s="1">
        <v>13.2225</v>
      </c>
      <c r="C18" s="1">
        <v>25.281199999999998</v>
      </c>
      <c r="D18" s="1">
        <f t="shared" si="1"/>
        <v>11.4625</v>
      </c>
      <c r="E18" s="1">
        <f t="shared" si="2"/>
        <v>23.521199999999997</v>
      </c>
      <c r="H18" s="5">
        <f t="shared" si="3"/>
        <v>0.7</v>
      </c>
      <c r="I18" s="5">
        <v>0.3</v>
      </c>
      <c r="J18" s="6">
        <f t="shared" si="4"/>
        <v>12.505714999999999</v>
      </c>
      <c r="K18" s="6">
        <f t="shared" si="5"/>
        <v>1104.1638776425527</v>
      </c>
      <c r="L18" s="6">
        <f t="shared" si="6"/>
        <v>33.228961428888397</v>
      </c>
      <c r="M18" s="38"/>
      <c r="N18" s="34" t="s">
        <v>31</v>
      </c>
      <c r="O18" s="21">
        <v>0.61305593665451552</v>
      </c>
      <c r="P18" s="21">
        <f t="shared" si="9"/>
        <v>0.38694406334548448</v>
      </c>
      <c r="Q18" s="20">
        <f t="shared" ref="Q18" si="12">O18*1.76+P18*$J$47</f>
        <v>12.402779329214056</v>
      </c>
      <c r="R18" s="20">
        <f t="shared" si="0"/>
        <v>16.311635878763813</v>
      </c>
    </row>
    <row r="19" spans="1:18" x14ac:dyDescent="0.3">
      <c r="A19" s="2">
        <v>2013</v>
      </c>
      <c r="B19" s="1">
        <v>43.590200000000003</v>
      </c>
      <c r="C19" s="1">
        <v>46.9268</v>
      </c>
      <c r="D19" s="1">
        <f t="shared" si="1"/>
        <v>41.830200000000005</v>
      </c>
      <c r="E19" s="1">
        <f t="shared" si="2"/>
        <v>45.166800000000002</v>
      </c>
      <c r="H19" s="5">
        <f t="shared" si="3"/>
        <v>0.6</v>
      </c>
      <c r="I19" s="5">
        <v>0.4</v>
      </c>
      <c r="J19" s="6">
        <f t="shared" si="4"/>
        <v>13.199870000000001</v>
      </c>
      <c r="K19" s="6">
        <f t="shared" si="5"/>
        <v>1072.7690388634737</v>
      </c>
      <c r="L19" s="6">
        <f t="shared" si="6"/>
        <v>32.753153113303057</v>
      </c>
      <c r="M19" s="38"/>
      <c r="Q19" s="7"/>
      <c r="R19" s="7"/>
    </row>
    <row r="20" spans="1:18" x14ac:dyDescent="0.3">
      <c r="A20" s="2">
        <v>2014</v>
      </c>
      <c r="B20" s="1">
        <v>0.629</v>
      </c>
      <c r="C20" s="1">
        <v>2.7326000000000001</v>
      </c>
      <c r="D20" s="1">
        <f t="shared" si="1"/>
        <v>-1.131</v>
      </c>
      <c r="E20" s="1">
        <f t="shared" si="2"/>
        <v>0.97260000000000013</v>
      </c>
      <c r="H20" s="5">
        <f t="shared" si="3"/>
        <v>0.5</v>
      </c>
      <c r="I20" s="5">
        <v>0.5</v>
      </c>
      <c r="J20" s="6">
        <f t="shared" si="4"/>
        <v>13.894024999999999</v>
      </c>
      <c r="K20" s="6">
        <f t="shared" si="5"/>
        <v>1046.4958817564475</v>
      </c>
      <c r="L20" s="6">
        <f t="shared" si="6"/>
        <v>32.349588587128082</v>
      </c>
      <c r="M20" s="38"/>
      <c r="Q20" s="7"/>
      <c r="R20" s="7"/>
    </row>
    <row r="21" spans="1:18" x14ac:dyDescent="0.3">
      <c r="A21" s="2">
        <v>2015</v>
      </c>
      <c r="B21" s="1">
        <v>-5.9451999999999998</v>
      </c>
      <c r="C21" s="1">
        <v>-8.8329000000000004</v>
      </c>
      <c r="D21" s="1">
        <f t="shared" si="1"/>
        <v>-7.7051999999999996</v>
      </c>
      <c r="E21" s="1">
        <f t="shared" si="2"/>
        <v>-10.5929</v>
      </c>
      <c r="H21" s="5">
        <f t="shared" si="3"/>
        <v>0.4</v>
      </c>
      <c r="I21" s="5">
        <v>0.6</v>
      </c>
      <c r="J21" s="6">
        <f t="shared" si="4"/>
        <v>14.588179999999999</v>
      </c>
      <c r="K21" s="6">
        <f t="shared" si="5"/>
        <v>1025.3444063214738</v>
      </c>
      <c r="L21" s="6">
        <f t="shared" si="6"/>
        <v>32.020999458503383</v>
      </c>
      <c r="M21" s="38"/>
      <c r="O21" s="43" t="s">
        <v>30</v>
      </c>
      <c r="P21" s="43"/>
      <c r="R21" s="31"/>
    </row>
    <row r="22" spans="1:18" x14ac:dyDescent="0.3">
      <c r="A22" s="2">
        <v>2016</v>
      </c>
      <c r="B22" s="1">
        <v>1.8706</v>
      </c>
      <c r="C22" s="1">
        <v>32.676400000000001</v>
      </c>
      <c r="D22" s="1">
        <f t="shared" si="1"/>
        <v>0.11060000000000003</v>
      </c>
      <c r="E22" s="1">
        <f t="shared" si="2"/>
        <v>30.916399999999999</v>
      </c>
      <c r="H22" s="5">
        <f t="shared" si="3"/>
        <v>0.30000000000000004</v>
      </c>
      <c r="I22" s="5">
        <v>0.7</v>
      </c>
      <c r="J22" s="6">
        <f t="shared" si="4"/>
        <v>15.282334999999998</v>
      </c>
      <c r="K22" s="6">
        <f t="shared" si="5"/>
        <v>1009.3146125585527</v>
      </c>
      <c r="L22" s="6">
        <f t="shared" si="6"/>
        <v>31.769712188790013</v>
      </c>
      <c r="M22" s="38"/>
      <c r="O22" s="44">
        <v>4</v>
      </c>
      <c r="P22" s="44"/>
      <c r="Q22" s="7"/>
      <c r="R22" s="7"/>
    </row>
    <row r="23" spans="1:18" x14ac:dyDescent="0.3">
      <c r="A23" s="2">
        <v>2017</v>
      </c>
      <c r="B23" s="1">
        <v>19.402100000000001</v>
      </c>
      <c r="C23" s="1">
        <v>15.085800000000001</v>
      </c>
      <c r="D23" s="1">
        <f t="shared" si="1"/>
        <v>17.642099999999999</v>
      </c>
      <c r="E23" s="1">
        <f t="shared" si="2"/>
        <v>13.325800000000001</v>
      </c>
      <c r="H23" s="5">
        <f t="shared" si="3"/>
        <v>0.19999999999999996</v>
      </c>
      <c r="I23" s="5">
        <v>0.8</v>
      </c>
      <c r="J23" s="6">
        <f t="shared" si="4"/>
        <v>15.97649</v>
      </c>
      <c r="K23" s="6">
        <f t="shared" si="5"/>
        <v>998.40650046768417</v>
      </c>
      <c r="L23" s="6">
        <f t="shared" si="6"/>
        <v>31.597571116585595</v>
      </c>
      <c r="M23" s="38"/>
      <c r="P23" s="6"/>
    </row>
    <row r="24" spans="1:18" x14ac:dyDescent="0.3">
      <c r="A24" s="2">
        <v>2018</v>
      </c>
      <c r="B24" s="1">
        <v>-16.4725</v>
      </c>
      <c r="C24" s="1">
        <v>-18.5382</v>
      </c>
      <c r="D24" s="1">
        <f t="shared" si="1"/>
        <v>-18.232500000000002</v>
      </c>
      <c r="E24" s="1">
        <f t="shared" si="2"/>
        <v>-20.298200000000001</v>
      </c>
      <c r="H24" s="5">
        <f t="shared" si="3"/>
        <v>9.9999999999999978E-2</v>
      </c>
      <c r="I24" s="5">
        <v>0.9</v>
      </c>
      <c r="J24" s="6">
        <f t="shared" si="4"/>
        <v>16.670644999999997</v>
      </c>
      <c r="K24" s="6">
        <f t="shared" si="5"/>
        <v>992.62007004886834</v>
      </c>
      <c r="L24" s="6">
        <f t="shared" si="6"/>
        <v>31.50587358015753</v>
      </c>
      <c r="M24" s="38"/>
      <c r="O24" s="6"/>
    </row>
    <row r="25" spans="1:18" x14ac:dyDescent="0.3">
      <c r="H25" s="5">
        <f t="shared" si="3"/>
        <v>0</v>
      </c>
      <c r="I25" s="5">
        <v>1</v>
      </c>
      <c r="J25" s="6">
        <f t="shared" si="4"/>
        <v>17.364799999999999</v>
      </c>
      <c r="K25" s="6">
        <f t="shared" si="5"/>
        <v>991.95532130210518</v>
      </c>
      <c r="L25" s="6">
        <f t="shared" si="6"/>
        <v>31.495322213022447</v>
      </c>
      <c r="M25" s="38"/>
      <c r="O25" s="45" t="s">
        <v>32</v>
      </c>
      <c r="P25" s="45"/>
      <c r="Q25" s="45"/>
      <c r="R25" s="45"/>
    </row>
    <row r="26" spans="1:18" x14ac:dyDescent="0.3">
      <c r="A26" s="41" t="s">
        <v>2</v>
      </c>
      <c r="B26" s="41"/>
      <c r="C26" s="41"/>
      <c r="D26" s="41"/>
      <c r="E26" s="41"/>
      <c r="H26" s="5">
        <f t="shared" si="3"/>
        <v>-0.10000000000000009</v>
      </c>
      <c r="I26" s="5">
        <v>1.1000000000000001</v>
      </c>
      <c r="J26" s="6">
        <f t="shared" si="4"/>
        <v>18.058954999999997</v>
      </c>
      <c r="K26" s="6">
        <f t="shared" si="5"/>
        <v>996.41225422739456</v>
      </c>
      <c r="L26" s="6">
        <f t="shared" si="6"/>
        <v>31.565998387939427</v>
      </c>
      <c r="M26" s="38"/>
      <c r="O26" s="15" t="s">
        <v>33</v>
      </c>
      <c r="P26" s="15"/>
      <c r="Q26" s="16" t="s">
        <v>13</v>
      </c>
      <c r="R26" s="15" t="s">
        <v>16</v>
      </c>
    </row>
    <row r="27" spans="1:18" x14ac:dyDescent="0.3">
      <c r="A27" s="8" t="s">
        <v>3</v>
      </c>
      <c r="B27" s="4">
        <f>AVERAGE(B5:B24)</f>
        <v>10.423249999999999</v>
      </c>
      <c r="C27" s="4">
        <f>AVERAGE(C5:C24)</f>
        <v>17.364799999999999</v>
      </c>
      <c r="D27" s="4">
        <f>AVERAGE(D5:D24)</f>
        <v>8.6632500000000014</v>
      </c>
      <c r="E27" s="4">
        <f>AVERAGE(E5:E24)</f>
        <v>15.604800000000001</v>
      </c>
      <c r="H27" s="5">
        <f t="shared" si="3"/>
        <v>-0.19999999999999996</v>
      </c>
      <c r="I27" s="5">
        <v>1.2</v>
      </c>
      <c r="J27" s="6">
        <f t="shared" si="4"/>
        <v>18.75311</v>
      </c>
      <c r="K27" s="6">
        <f t="shared" si="5"/>
        <v>1005.9908688247367</v>
      </c>
      <c r="L27" s="6">
        <f t="shared" si="6"/>
        <v>31.717359108613326</v>
      </c>
      <c r="M27" s="38"/>
      <c r="O27" s="24">
        <f>$I$49^2/(2*$O$22)+1.76%</f>
        <v>7.0813900283865833E-2</v>
      </c>
      <c r="P27" s="23"/>
      <c r="Q27" s="5">
        <v>7.5</v>
      </c>
      <c r="R27" s="17">
        <f>SQRT(2*(Q27*0.01-O27)/$O$22)*100</f>
        <v>4.5749861836590089</v>
      </c>
    </row>
    <row r="28" spans="1:18" x14ac:dyDescent="0.3">
      <c r="A28" s="2" t="s">
        <v>19</v>
      </c>
      <c r="B28" s="7">
        <f>_xlfn.STDEV.S(B5:B24)</f>
        <v>35.058215642158764</v>
      </c>
      <c r="C28" s="7">
        <f>_xlfn.STDEV.S(C5:C24)</f>
        <v>31.495322213022451</v>
      </c>
      <c r="D28" s="7">
        <f>_xlfn.STDEV.S(D5:D24)</f>
        <v>35.058215642158757</v>
      </c>
      <c r="E28" s="7">
        <f>_xlfn.STDEV.S(E5:E24)</f>
        <v>31.495322213022444</v>
      </c>
      <c r="H28" s="5">
        <f t="shared" si="3"/>
        <v>-0.30000000000000004</v>
      </c>
      <c r="I28" s="5">
        <v>1.3</v>
      </c>
      <c r="J28" s="6">
        <f t="shared" si="4"/>
        <v>19.447264999999998</v>
      </c>
      <c r="K28" s="6">
        <f t="shared" si="5"/>
        <v>1020.6911650941315</v>
      </c>
      <c r="L28" s="6">
        <f t="shared" si="6"/>
        <v>31.948257622194852</v>
      </c>
      <c r="M28" s="38"/>
      <c r="O28" s="24">
        <f t="shared" ref="O28:O53" si="13">$I$49^2/(2*$O$22)+1.76%</f>
        <v>7.0813900283865833E-2</v>
      </c>
      <c r="Q28" s="5">
        <v>8</v>
      </c>
      <c r="R28" s="17">
        <f t="shared" ref="R28:R53" si="14">SQRT(2*(Q28*0.01-O28)/$O$22)*100</f>
        <v>6.7772043336962211</v>
      </c>
    </row>
    <row r="29" spans="1:18" x14ac:dyDescent="0.3">
      <c r="A29" s="8" t="s">
        <v>4</v>
      </c>
      <c r="B29" s="4">
        <f>SKEW(B5:B24)</f>
        <v>0.52285080834851605</v>
      </c>
      <c r="C29" s="4">
        <f>SKEW(C5:C24)</f>
        <v>0.45076753185785712</v>
      </c>
      <c r="D29" s="4">
        <f t="shared" ref="D29:E29" si="15">SKEW(D5:D24)</f>
        <v>0.52285080834851583</v>
      </c>
      <c r="E29" s="4">
        <f t="shared" si="15"/>
        <v>0.45076753185785706</v>
      </c>
      <c r="H29" s="5">
        <f t="shared" ref="H29:H46" si="16">1-I29</f>
        <v>-0.39999999999999991</v>
      </c>
      <c r="I29" s="5">
        <v>1.4</v>
      </c>
      <c r="J29" s="6">
        <f t="shared" ref="J29:J47" si="17">H29*$B$27+I29*$C$27</f>
        <v>20.141419999999997</v>
      </c>
      <c r="K29" s="6">
        <f t="shared" si="5"/>
        <v>1040.5131430355789</v>
      </c>
      <c r="L29" s="6">
        <f t="shared" si="6"/>
        <v>32.256985957085</v>
      </c>
      <c r="M29" s="38"/>
      <c r="O29" s="24">
        <f t="shared" si="13"/>
        <v>7.0813900283865833E-2</v>
      </c>
      <c r="Q29" s="5">
        <v>8.5</v>
      </c>
      <c r="R29" s="17">
        <f t="shared" si="14"/>
        <v>8.4220246129224101</v>
      </c>
    </row>
    <row r="30" spans="1:18" x14ac:dyDescent="0.3">
      <c r="A30" s="2" t="s">
        <v>5</v>
      </c>
      <c r="B30" s="7">
        <f>KURT(B5:B24)</f>
        <v>0.14624681099249237</v>
      </c>
      <c r="C30" s="7">
        <f>KURT(C5:C24)</f>
        <v>1.1831521880353071</v>
      </c>
      <c r="D30" s="7">
        <f t="shared" ref="D30:E30" si="18">KURT(D5:D24)</f>
        <v>0.14624681099249193</v>
      </c>
      <c r="E30" s="7">
        <f t="shared" si="18"/>
        <v>1.1831521880353071</v>
      </c>
      <c r="H30" s="5">
        <f t="shared" si="16"/>
        <v>-0.5</v>
      </c>
      <c r="I30" s="5">
        <v>1.5</v>
      </c>
      <c r="J30" s="6">
        <f t="shared" si="17"/>
        <v>20.835574999999999</v>
      </c>
      <c r="K30" s="6">
        <f t="shared" si="5"/>
        <v>1065.4568026490783</v>
      </c>
      <c r="L30" s="6">
        <f t="shared" si="6"/>
        <v>32.641335797560096</v>
      </c>
      <c r="M30" s="38"/>
      <c r="O30" s="24">
        <f t="shared" si="13"/>
        <v>7.0813900283865833E-2</v>
      </c>
      <c r="Q30" s="5">
        <v>9</v>
      </c>
      <c r="R30" s="17">
        <f t="shared" si="14"/>
        <v>9.7944115995127969</v>
      </c>
    </row>
    <row r="31" spans="1:18" x14ac:dyDescent="0.3">
      <c r="A31" s="8" t="s">
        <v>8</v>
      </c>
      <c r="B31" s="3" t="s">
        <v>6</v>
      </c>
      <c r="C31" s="3" t="s">
        <v>7</v>
      </c>
      <c r="D31" s="3" t="s">
        <v>6</v>
      </c>
      <c r="E31" s="3" t="s">
        <v>7</v>
      </c>
      <c r="H31" s="5">
        <f t="shared" si="16"/>
        <v>-0.60000000000000009</v>
      </c>
      <c r="I31" s="5">
        <v>1.6</v>
      </c>
      <c r="J31" s="6">
        <f t="shared" si="17"/>
        <v>21.529730000000001</v>
      </c>
      <c r="K31" s="6">
        <f t="shared" si="5"/>
        <v>1095.5221439346315</v>
      </c>
      <c r="L31" s="6">
        <f t="shared" si="6"/>
        <v>33.098672842496747</v>
      </c>
      <c r="M31" s="38"/>
      <c r="O31" s="24">
        <f t="shared" si="13"/>
        <v>7.0813900283865833E-2</v>
      </c>
      <c r="Q31" s="5">
        <v>9.5</v>
      </c>
      <c r="R31" s="17">
        <f t="shared" si="14"/>
        <v>10.996840390797297</v>
      </c>
    </row>
    <row r="32" spans="1:18" x14ac:dyDescent="0.3">
      <c r="A32" s="8" t="s">
        <v>6</v>
      </c>
      <c r="B32" s="10">
        <f>_xlfn.COVARIANCE.S(B5:B24,B5:B24)</f>
        <v>1229.0784840121055</v>
      </c>
      <c r="C32" s="10">
        <f>_xlfn.COVARIANCE.S(B5:B24,C5:C24)</f>
        <v>982.47486085578953</v>
      </c>
      <c r="D32" s="10">
        <f>_xlfn.COVARIANCE.S(D5:D24,D5:D24)</f>
        <v>1229.0784840121055</v>
      </c>
      <c r="E32" s="10">
        <f>_xlfn.COVARIANCE.S(D5:D24,E5:E24)</f>
        <v>982.4748608557893</v>
      </c>
      <c r="H32" s="5">
        <f t="shared" si="16"/>
        <v>-0.7</v>
      </c>
      <c r="I32" s="5">
        <v>1.7</v>
      </c>
      <c r="J32" s="6">
        <f t="shared" si="17"/>
        <v>22.223884999999999</v>
      </c>
      <c r="K32" s="6">
        <f t="shared" si="5"/>
        <v>1130.7091668922362</v>
      </c>
      <c r="L32" s="6">
        <f t="shared" si="6"/>
        <v>33.62601919484726</v>
      </c>
      <c r="M32" s="38"/>
      <c r="O32" s="24">
        <f t="shared" si="13"/>
        <v>7.0813900283865833E-2</v>
      </c>
      <c r="Q32" s="5">
        <v>10</v>
      </c>
      <c r="R32" s="17">
        <f t="shared" si="14"/>
        <v>12.080169642048528</v>
      </c>
    </row>
    <row r="33" spans="1:18" x14ac:dyDescent="0.3">
      <c r="A33" s="8" t="s">
        <v>7</v>
      </c>
      <c r="B33" s="10">
        <f>_xlfn.COVARIANCE.S(C5:C24,B5:B24)</f>
        <v>982.47486085578953</v>
      </c>
      <c r="C33" s="10">
        <f>_xlfn.COVARIANCE.S(C5:C24,C5:C24)</f>
        <v>991.95532130210518</v>
      </c>
      <c r="D33" s="10">
        <f>_xlfn.COVARIANCE.S(E5:E24,D5:D24)</f>
        <v>982.4748608557893</v>
      </c>
      <c r="E33" s="10">
        <f>_xlfn.COVARIANCE.S(E5:E24,E5:E24)</f>
        <v>991.95532130210518</v>
      </c>
      <c r="H33" s="5">
        <f t="shared" si="16"/>
        <v>-0.8</v>
      </c>
      <c r="I33" s="5">
        <v>1.8</v>
      </c>
      <c r="J33" s="6">
        <f t="shared" si="17"/>
        <v>22.918039999999998</v>
      </c>
      <c r="K33" s="6">
        <f t="shared" si="5"/>
        <v>1171.017871521894</v>
      </c>
      <c r="L33" s="6">
        <f t="shared" si="6"/>
        <v>34.220138391331702</v>
      </c>
      <c r="M33" s="38"/>
      <c r="O33" s="24">
        <f t="shared" si="13"/>
        <v>7.0813900283865833E-2</v>
      </c>
      <c r="Q33" s="5">
        <v>10.5</v>
      </c>
      <c r="R33" s="17">
        <f t="shared" si="14"/>
        <v>13.074039107355876</v>
      </c>
    </row>
    <row r="34" spans="1:18" x14ac:dyDescent="0.3">
      <c r="A34" s="9" t="s">
        <v>9</v>
      </c>
      <c r="B34" s="42">
        <f>CORREL(B5:B24,C5:C24)</f>
        <v>0.88978602997192446</v>
      </c>
      <c r="C34" s="42"/>
      <c r="D34" s="42">
        <f>CORREL(D5:D24,E5:E24)</f>
        <v>0.88978602997192435</v>
      </c>
      <c r="E34" s="42"/>
      <c r="H34" s="5">
        <f t="shared" si="16"/>
        <v>-0.89999999999999991</v>
      </c>
      <c r="I34" s="5">
        <v>1.9</v>
      </c>
      <c r="J34" s="6">
        <f t="shared" si="17"/>
        <v>23.612195</v>
      </c>
      <c r="K34" s="6">
        <f t="shared" si="5"/>
        <v>1216.4482578236052</v>
      </c>
      <c r="L34" s="6">
        <f t="shared" si="6"/>
        <v>34.877618293450105</v>
      </c>
      <c r="M34" s="38"/>
      <c r="O34" s="24">
        <f t="shared" si="13"/>
        <v>7.0813900283865833E-2</v>
      </c>
      <c r="Q34" s="5">
        <v>11</v>
      </c>
      <c r="R34" s="17">
        <f t="shared" si="14"/>
        <v>13.997517586367621</v>
      </c>
    </row>
    <row r="35" spans="1:18" x14ac:dyDescent="0.3">
      <c r="H35" s="5">
        <f t="shared" si="16"/>
        <v>-1</v>
      </c>
      <c r="I35" s="5">
        <v>2</v>
      </c>
      <c r="J35" s="6">
        <f t="shared" si="17"/>
        <v>24.306349999999998</v>
      </c>
      <c r="K35" s="6">
        <f t="shared" si="5"/>
        <v>1267.0003257973685</v>
      </c>
      <c r="L35" s="6">
        <f t="shared" si="6"/>
        <v>35.594948037570845</v>
      </c>
      <c r="M35" s="38"/>
      <c r="O35" s="24">
        <f t="shared" si="13"/>
        <v>7.0813900283865833E-2</v>
      </c>
      <c r="Q35" s="5">
        <v>11.5</v>
      </c>
      <c r="R35" s="17">
        <f t="shared" si="14"/>
        <v>14.863730977808732</v>
      </c>
    </row>
    <row r="36" spans="1:18" x14ac:dyDescent="0.3">
      <c r="H36" s="5">
        <f t="shared" si="16"/>
        <v>-1.1000000000000001</v>
      </c>
      <c r="I36" s="5">
        <v>2.1</v>
      </c>
      <c r="J36" s="6">
        <f t="shared" si="17"/>
        <v>25.000504999999997</v>
      </c>
      <c r="K36" s="6">
        <f t="shared" si="5"/>
        <v>1322.674075443183</v>
      </c>
      <c r="L36" s="6">
        <f t="shared" si="6"/>
        <v>36.368586382250037</v>
      </c>
      <c r="M36" s="38"/>
      <c r="O36" s="24">
        <f t="shared" si="13"/>
        <v>7.0813900283865833E-2</v>
      </c>
      <c r="Q36" s="5">
        <v>12</v>
      </c>
      <c r="R36" s="17">
        <f t="shared" si="14"/>
        <v>15.682171360518632</v>
      </c>
    </row>
    <row r="37" spans="1:18" x14ac:dyDescent="0.3">
      <c r="H37" s="5">
        <f t="shared" si="16"/>
        <v>-1.2000000000000002</v>
      </c>
      <c r="I37" s="5">
        <v>2.2000000000000002</v>
      </c>
      <c r="J37" s="6">
        <f t="shared" si="17"/>
        <v>25.694659999999999</v>
      </c>
      <c r="K37" s="6">
        <f t="shared" si="5"/>
        <v>1383.4695067610528</v>
      </c>
      <c r="L37" s="6">
        <f t="shared" si="6"/>
        <v>37.195019918815113</v>
      </c>
      <c r="M37" s="38"/>
      <c r="O37" s="24">
        <f t="shared" si="13"/>
        <v>7.0813900283865833E-2</v>
      </c>
      <c r="Q37" s="5">
        <v>12.5</v>
      </c>
      <c r="R37" s="17">
        <f t="shared" si="14"/>
        <v>16.459966542513712</v>
      </c>
    </row>
    <row r="38" spans="1:18" x14ac:dyDescent="0.3">
      <c r="H38" s="5">
        <f t="shared" si="16"/>
        <v>-1.2999999999999998</v>
      </c>
      <c r="I38" s="5">
        <v>2.2999999999999998</v>
      </c>
      <c r="J38" s="6">
        <f t="shared" si="17"/>
        <v>26.388814999999994</v>
      </c>
      <c r="K38" s="6">
        <f t="shared" si="5"/>
        <v>1449.3866197509733</v>
      </c>
      <c r="L38" s="6">
        <f t="shared" si="6"/>
        <v>38.070810600130031</v>
      </c>
      <c r="M38" s="38"/>
      <c r="O38" s="24">
        <f t="shared" si="13"/>
        <v>7.0813900283865833E-2</v>
      </c>
      <c r="Q38" s="5">
        <v>13</v>
      </c>
      <c r="R38" s="17">
        <f t="shared" si="14"/>
        <v>17.202630571533845</v>
      </c>
    </row>
    <row r="39" spans="1:18" x14ac:dyDescent="0.3">
      <c r="H39" s="5">
        <f t="shared" si="16"/>
        <v>-1.4</v>
      </c>
      <c r="I39" s="5">
        <v>2.4</v>
      </c>
      <c r="J39" s="6">
        <f t="shared" si="17"/>
        <v>27.082970000000003</v>
      </c>
      <c r="K39" s="6">
        <f t="shared" si="5"/>
        <v>1520.4254144129463</v>
      </c>
      <c r="L39" s="6">
        <f t="shared" si="6"/>
        <v>38.992632822277422</v>
      </c>
      <c r="M39" s="38"/>
      <c r="O39" s="24">
        <f t="shared" si="13"/>
        <v>7.0813900283865833E-2</v>
      </c>
      <c r="Q39" s="5">
        <v>13.5</v>
      </c>
      <c r="R39" s="17">
        <f t="shared" si="14"/>
        <v>17.914533166696557</v>
      </c>
    </row>
    <row r="40" spans="1:18" x14ac:dyDescent="0.3">
      <c r="H40" s="5">
        <f t="shared" si="16"/>
        <v>-1.5</v>
      </c>
      <c r="I40" s="5">
        <v>2.5</v>
      </c>
      <c r="J40" s="6">
        <f t="shared" si="17"/>
        <v>27.777124999999998</v>
      </c>
      <c r="K40" s="6">
        <f t="shared" si="5"/>
        <v>1596.5858907469737</v>
      </c>
      <c r="L40" s="6">
        <f t="shared" si="6"/>
        <v>39.957300844113256</v>
      </c>
      <c r="M40" s="38"/>
      <c r="O40" s="24">
        <f t="shared" si="13"/>
        <v>7.0813900283865833E-2</v>
      </c>
      <c r="Q40" s="5">
        <v>14</v>
      </c>
      <c r="R40" s="17">
        <f t="shared" si="14"/>
        <v>18.599206934185954</v>
      </c>
    </row>
    <row r="41" spans="1:18" x14ac:dyDescent="0.3">
      <c r="H41" s="5">
        <f t="shared" si="16"/>
        <v>-1.6</v>
      </c>
      <c r="I41" s="5">
        <v>2.6</v>
      </c>
      <c r="J41" s="6">
        <f t="shared" si="17"/>
        <v>28.47128</v>
      </c>
      <c r="K41" s="6">
        <f t="shared" si="5"/>
        <v>1677.8680487530528</v>
      </c>
      <c r="L41" s="6">
        <f t="shared" si="6"/>
        <v>40.961787665494441</v>
      </c>
      <c r="M41" s="38"/>
      <c r="O41" s="24">
        <f t="shared" si="13"/>
        <v>7.0813900283865833E-2</v>
      </c>
      <c r="Q41" s="5">
        <v>14.5</v>
      </c>
      <c r="R41" s="17">
        <f t="shared" si="14"/>
        <v>19.259556032802802</v>
      </c>
    </row>
    <row r="42" spans="1:18" x14ac:dyDescent="0.3">
      <c r="H42" s="5">
        <f t="shared" si="16"/>
        <v>-1.7000000000000002</v>
      </c>
      <c r="I42" s="5">
        <v>2.7</v>
      </c>
      <c r="J42" s="6">
        <f t="shared" si="17"/>
        <v>29.165434999999999</v>
      </c>
      <c r="K42" s="6">
        <f t="shared" si="5"/>
        <v>1764.2718884311853</v>
      </c>
      <c r="L42" s="6">
        <f t="shared" si="6"/>
        <v>42.003236642325376</v>
      </c>
      <c r="M42" s="38"/>
      <c r="O42" s="24">
        <f t="shared" si="13"/>
        <v>7.0813900283865833E-2</v>
      </c>
      <c r="Q42" s="5">
        <v>15</v>
      </c>
      <c r="R42" s="17">
        <f t="shared" si="14"/>
        <v>19.898002376637479</v>
      </c>
    </row>
    <row r="43" spans="1:18" x14ac:dyDescent="0.3">
      <c r="H43" s="5">
        <f t="shared" si="16"/>
        <v>-1.7999999999999998</v>
      </c>
      <c r="I43" s="5">
        <v>2.8</v>
      </c>
      <c r="J43" s="6">
        <f t="shared" si="17"/>
        <v>29.859589999999997</v>
      </c>
      <c r="K43" s="6">
        <f t="shared" si="5"/>
        <v>1855.7974097813676</v>
      </c>
      <c r="L43" s="6">
        <f t="shared" si="6"/>
        <v>43.0789671392127</v>
      </c>
      <c r="M43" s="38"/>
      <c r="O43" s="24">
        <f t="shared" si="13"/>
        <v>7.0813900283865833E-2</v>
      </c>
      <c r="Q43" s="5">
        <v>15.5</v>
      </c>
      <c r="R43" s="17">
        <f t="shared" si="14"/>
        <v>20.516590812819533</v>
      </c>
    </row>
    <row r="44" spans="1:18" x14ac:dyDescent="0.3">
      <c r="H44" s="5">
        <f t="shared" si="16"/>
        <v>-1.9</v>
      </c>
      <c r="I44" s="5">
        <v>2.9</v>
      </c>
      <c r="J44" s="6">
        <f t="shared" si="17"/>
        <v>30.553744999999996</v>
      </c>
      <c r="K44" s="6">
        <f t="shared" si="5"/>
        <v>1952.4446128036052</v>
      </c>
      <c r="L44" s="6">
        <f t="shared" si="6"/>
        <v>44.186475451246451</v>
      </c>
      <c r="M44" s="38"/>
      <c r="O44" s="24">
        <f t="shared" si="13"/>
        <v>7.0813900283865833E-2</v>
      </c>
      <c r="Q44" s="5">
        <v>16</v>
      </c>
      <c r="R44" s="17">
        <f t="shared" si="14"/>
        <v>21.117066524038581</v>
      </c>
    </row>
    <row r="45" spans="1:18" x14ac:dyDescent="0.3">
      <c r="H45" s="5">
        <f t="shared" si="16"/>
        <v>-2</v>
      </c>
      <c r="I45" s="5">
        <v>3</v>
      </c>
      <c r="J45" s="6">
        <f t="shared" si="17"/>
        <v>31.247899999999994</v>
      </c>
      <c r="K45" s="6">
        <f t="shared" si="5"/>
        <v>2054.2134974978926</v>
      </c>
      <c r="L45" s="6">
        <f>SQRT(K45)</f>
        <v>45.32343210192596</v>
      </c>
      <c r="M45" s="38"/>
      <c r="O45" s="24">
        <f t="shared" si="13"/>
        <v>7.0813900283865833E-2</v>
      </c>
      <c r="Q45" s="5">
        <v>16.5</v>
      </c>
      <c r="R45" s="17">
        <f t="shared" si="14"/>
        <v>21.700933126957256</v>
      </c>
    </row>
    <row r="46" spans="1:18" x14ac:dyDescent="0.3">
      <c r="G46" s="19" t="s">
        <v>17</v>
      </c>
      <c r="H46" s="21">
        <f t="shared" si="16"/>
        <v>3.7020888791086004E-2</v>
      </c>
      <c r="I46" s="21">
        <v>0.962979111208914</v>
      </c>
      <c r="J46" s="22">
        <f t="shared" si="17"/>
        <v>17.107817649412237</v>
      </c>
      <c r="K46" s="22">
        <f t="shared" si="5"/>
        <v>991.60434622778689</v>
      </c>
      <c r="L46" s="22">
        <f t="shared" si="6"/>
        <v>31.489749859720813</v>
      </c>
      <c r="M46" s="38"/>
      <c r="O46" s="24">
        <f t="shared" si="13"/>
        <v>7.0813900283865833E-2</v>
      </c>
      <c r="Q46" s="5">
        <v>17</v>
      </c>
      <c r="R46" s="17">
        <f t="shared" si="14"/>
        <v>22.269497043729363</v>
      </c>
    </row>
    <row r="47" spans="1:18" x14ac:dyDescent="0.3">
      <c r="G47" s="19" t="s">
        <v>23</v>
      </c>
      <c r="H47" s="32">
        <f>(D27*0.01*E33-E27*0.01*E32)/(D27*0.01*E33+E27*0.01*D32-(D27+E27)*0.01*E32)</f>
        <v>-1.7142997294160538</v>
      </c>
      <c r="I47" s="33">
        <f>1-H47</f>
        <v>2.7142997294160538</v>
      </c>
      <c r="J47" s="22">
        <f t="shared" si="17"/>
        <v>29.264697286728005</v>
      </c>
      <c r="K47" s="22">
        <f t="shared" ref="K47" si="19">(H47^2)*$B$32+(I47^2)*$C$33+2*H47*I47*$C$32</f>
        <v>1777.0459616730823</v>
      </c>
      <c r="L47" s="22">
        <f t="shared" si="6"/>
        <v>42.155022970852265</v>
      </c>
      <c r="M47" s="38"/>
      <c r="O47" s="24">
        <f t="shared" si="13"/>
        <v>7.0813900283865833E-2</v>
      </c>
      <c r="Q47" s="5">
        <v>17.5</v>
      </c>
      <c r="R47" s="17">
        <f t="shared" si="14"/>
        <v>22.823901914017046</v>
      </c>
    </row>
    <row r="48" spans="1:18" x14ac:dyDescent="0.3">
      <c r="O48" s="24">
        <f t="shared" si="13"/>
        <v>7.0813900283865833E-2</v>
      </c>
      <c r="Q48" s="5">
        <v>18</v>
      </c>
      <c r="R48" s="17">
        <f t="shared" si="14"/>
        <v>23.36515565068358</v>
      </c>
    </row>
    <row r="49" spans="7:18" x14ac:dyDescent="0.3">
      <c r="G49" s="43" t="s">
        <v>28</v>
      </c>
      <c r="H49" s="43"/>
      <c r="I49" s="18">
        <f>(J47-1.76)/L47</f>
        <v>0.65246547975423697</v>
      </c>
      <c r="O49" s="24">
        <f t="shared" si="13"/>
        <v>7.0813900283865833E-2</v>
      </c>
      <c r="Q49" s="5">
        <v>18.5</v>
      </c>
      <c r="R49" s="17">
        <f t="shared" si="14"/>
        <v>23.894151974503526</v>
      </c>
    </row>
    <row r="50" spans="7:18" x14ac:dyDescent="0.3">
      <c r="O50" s="24">
        <f t="shared" si="13"/>
        <v>7.0813900283865833E-2</v>
      </c>
      <c r="Q50" s="5">
        <v>19</v>
      </c>
      <c r="R50" s="17">
        <f t="shared" si="14"/>
        <v>24.411687745436016</v>
      </c>
    </row>
    <row r="51" spans="7:18" x14ac:dyDescent="0.3">
      <c r="O51" s="24">
        <f t="shared" si="13"/>
        <v>7.0813900283865833E-2</v>
      </c>
      <c r="Q51" s="5">
        <v>19.5</v>
      </c>
      <c r="R51" s="17">
        <f t="shared" si="14"/>
        <v>24.918477051791726</v>
      </c>
    </row>
    <row r="52" spans="7:18" x14ac:dyDescent="0.3">
      <c r="O52" s="24">
        <f t="shared" si="13"/>
        <v>7.0813900283865833E-2</v>
      </c>
      <c r="Q52" s="5">
        <v>20</v>
      </c>
      <c r="R52" s="17">
        <f t="shared" si="14"/>
        <v>25.415162769116211</v>
      </c>
    </row>
    <row r="53" spans="7:18" x14ac:dyDescent="0.3">
      <c r="N53" s="34" t="s">
        <v>31</v>
      </c>
      <c r="O53" s="27">
        <f t="shared" si="13"/>
        <v>7.0813900283865833E-2</v>
      </c>
      <c r="P53" s="19"/>
      <c r="Q53" s="26">
        <v>12.402780055999999</v>
      </c>
      <c r="R53" s="25">
        <f t="shared" si="14"/>
        <v>16.311636992670934</v>
      </c>
    </row>
    <row r="55" spans="7:18" x14ac:dyDescent="0.3">
      <c r="J55" s="30"/>
    </row>
  </sheetData>
  <mergeCells count="16">
    <mergeCell ref="O21:P21"/>
    <mergeCell ref="O22:P22"/>
    <mergeCell ref="G49:H49"/>
    <mergeCell ref="O25:R25"/>
    <mergeCell ref="H2:L2"/>
    <mergeCell ref="O3:P3"/>
    <mergeCell ref="Q3:R3"/>
    <mergeCell ref="O2:R2"/>
    <mergeCell ref="H3:I3"/>
    <mergeCell ref="J3:L3"/>
    <mergeCell ref="B34:C34"/>
    <mergeCell ref="A1:C1"/>
    <mergeCell ref="D3:E3"/>
    <mergeCell ref="A26:E26"/>
    <mergeCell ref="D34:E34"/>
    <mergeCell ref="A2:C3"/>
  </mergeCells>
  <phoneticPr fontId="1" type="noConversion"/>
  <pageMargins left="0.7" right="0.7" top="0.75" bottom="0.75" header="0.3" footer="0.3"/>
  <pageSetup paperSize="9" orientation="portrait" r:id="rId1"/>
  <ignoredErrors>
    <ignoredError sqref="C32:C33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abSelected="1" topLeftCell="P16" zoomScale="130" zoomScaleNormal="130" workbookViewId="0">
      <selection activeCell="V39" sqref="V39"/>
    </sheetView>
  </sheetViews>
  <sheetFormatPr defaultRowHeight="16.2" x14ac:dyDescent="0.3"/>
  <cols>
    <col min="1" max="1" width="11" style="14" bestFit="1" customWidth="1"/>
    <col min="2" max="2" width="15.21875" style="1" bestFit="1" customWidth="1"/>
    <col min="3" max="3" width="15.109375" style="1" bestFit="1" customWidth="1"/>
    <col min="4" max="5" width="12.88671875" style="1" bestFit="1" customWidth="1"/>
    <col min="6" max="7" width="8.88671875" style="1"/>
    <col min="8" max="8" width="9.44140625" style="1" bestFit="1" customWidth="1"/>
    <col min="9" max="9" width="10.44140625" style="1" bestFit="1" customWidth="1"/>
    <col min="10" max="10" width="19" style="7" bestFit="1" customWidth="1"/>
    <col min="11" max="11" width="12.88671875" style="7" bestFit="1" customWidth="1"/>
    <col min="12" max="12" width="22.6640625" style="1" bestFit="1" customWidth="1"/>
    <col min="13" max="13" width="8.88671875" customWidth="1"/>
    <col min="14" max="14" width="15.33203125" style="28" bestFit="1" customWidth="1"/>
    <col min="15" max="15" width="11.6640625" style="1" bestFit="1" customWidth="1"/>
    <col min="16" max="16" width="9.33203125" style="1" bestFit="1" customWidth="1"/>
    <col min="17" max="17" width="19" style="1" bestFit="1" customWidth="1"/>
    <col min="18" max="18" width="22.6640625" style="1" bestFit="1" customWidth="1"/>
    <col min="19" max="19" width="8.88671875" style="1"/>
    <col min="20" max="20" width="19" style="1" bestFit="1" customWidth="1"/>
    <col min="21" max="21" width="25.109375" style="1" bestFit="1" customWidth="1"/>
    <col min="22" max="16384" width="8.88671875" style="1"/>
  </cols>
  <sheetData>
    <row r="1" spans="1:18" x14ac:dyDescent="0.3">
      <c r="A1" s="43" t="s">
        <v>21</v>
      </c>
      <c r="B1" s="43"/>
      <c r="C1" s="43"/>
    </row>
    <row r="2" spans="1:18" ht="16.2" customHeight="1" x14ac:dyDescent="0.3">
      <c r="A2" s="40" t="s">
        <v>18</v>
      </c>
      <c r="B2" s="40"/>
      <c r="C2" s="40"/>
      <c r="H2" s="43" t="s">
        <v>24</v>
      </c>
      <c r="I2" s="43"/>
      <c r="J2" s="43"/>
      <c r="K2" s="43"/>
      <c r="L2" s="43"/>
      <c r="O2" s="43" t="s">
        <v>25</v>
      </c>
      <c r="P2" s="43"/>
      <c r="Q2" s="43"/>
      <c r="R2" s="43"/>
    </row>
    <row r="3" spans="1:18" x14ac:dyDescent="0.3">
      <c r="A3" s="40"/>
      <c r="B3" s="40"/>
      <c r="C3" s="40"/>
      <c r="D3" s="41" t="s">
        <v>22</v>
      </c>
      <c r="E3" s="41"/>
      <c r="H3" s="43" t="s">
        <v>10</v>
      </c>
      <c r="I3" s="43"/>
      <c r="J3" s="39" t="s">
        <v>15</v>
      </c>
      <c r="K3" s="39"/>
      <c r="L3" s="39"/>
      <c r="O3" s="43" t="s">
        <v>10</v>
      </c>
      <c r="P3" s="43"/>
      <c r="Q3" s="39" t="s">
        <v>15</v>
      </c>
      <c r="R3" s="39"/>
    </row>
    <row r="4" spans="1:18" x14ac:dyDescent="0.3">
      <c r="B4" s="1" t="s">
        <v>0</v>
      </c>
      <c r="C4" s="1" t="s">
        <v>1</v>
      </c>
      <c r="D4" s="1" t="s">
        <v>0</v>
      </c>
      <c r="E4" s="1" t="s">
        <v>1</v>
      </c>
      <c r="H4" s="15" t="s">
        <v>6</v>
      </c>
      <c r="I4" s="15" t="s">
        <v>7</v>
      </c>
      <c r="J4" s="16" t="s">
        <v>13</v>
      </c>
      <c r="K4" s="16" t="s">
        <v>14</v>
      </c>
      <c r="L4" s="15" t="s">
        <v>16</v>
      </c>
      <c r="O4" s="15" t="s">
        <v>27</v>
      </c>
      <c r="P4" s="15" t="s">
        <v>23</v>
      </c>
      <c r="Q4" s="16" t="s">
        <v>13</v>
      </c>
      <c r="R4" s="15" t="s">
        <v>16</v>
      </c>
    </row>
    <row r="5" spans="1:18" x14ac:dyDescent="0.3">
      <c r="A5" s="14">
        <v>1999</v>
      </c>
      <c r="B5" s="1">
        <v>54.474800000000002</v>
      </c>
      <c r="C5" s="1">
        <v>28.101099999999999</v>
      </c>
      <c r="D5" s="1">
        <f>B5-1.76</f>
        <v>52.714800000000004</v>
      </c>
      <c r="E5" s="1">
        <f>C5-1.76</f>
        <v>26.341099999999997</v>
      </c>
      <c r="H5" s="5">
        <f>1-I5</f>
        <v>2</v>
      </c>
      <c r="I5" s="5">
        <v>-1</v>
      </c>
      <c r="J5" s="6">
        <f>H5*$B$27+I5*$C$27</f>
        <v>3.4817</v>
      </c>
      <c r="K5" s="6">
        <f>(H5^2)*$B$32+(I5^2)*$C$33+2*H5*I5*$C$32</f>
        <v>1978.3698139273693</v>
      </c>
      <c r="L5" s="6">
        <f>SQRT(K5)</f>
        <v>44.478869296862406</v>
      </c>
      <c r="O5" s="1">
        <v>1</v>
      </c>
      <c r="P5" s="1">
        <f>1-O5</f>
        <v>0</v>
      </c>
      <c r="Q5" s="7">
        <f>O5*1.76+P5*$J$47</f>
        <v>1.76</v>
      </c>
      <c r="R5" s="7">
        <f t="shared" ref="R5:R17" si="0">(Q5-1.76)/$I$49</f>
        <v>0</v>
      </c>
    </row>
    <row r="6" spans="1:18" x14ac:dyDescent="0.3">
      <c r="A6" s="14">
        <v>2000</v>
      </c>
      <c r="B6" s="1">
        <v>-35.264400000000002</v>
      </c>
      <c r="C6" s="1">
        <v>4.7931999999999997</v>
      </c>
      <c r="D6" s="1">
        <f t="shared" ref="D6:E24" si="1">B6-1.76</f>
        <v>-37.0244</v>
      </c>
      <c r="E6" s="1">
        <f t="shared" si="1"/>
        <v>3.0331999999999999</v>
      </c>
      <c r="H6" s="5">
        <f t="shared" ref="H6:H46" si="2">1-I6</f>
        <v>1.9</v>
      </c>
      <c r="I6" s="5">
        <v>-0.9</v>
      </c>
      <c r="J6" s="6">
        <f t="shared" ref="J6:J47" si="3">H6*$B$27+I6*$C$27</f>
        <v>4.1758549999999985</v>
      </c>
      <c r="K6" s="6">
        <f t="shared" ref="K6:K47" si="4">(H6^2)*$B$32+(I6^2)*$C$33+2*H6*I6*$C$32</f>
        <v>1880.3931134116065</v>
      </c>
      <c r="L6" s="6">
        <f t="shared" ref="L6:L47" si="5">SQRT(K6)</f>
        <v>43.363499782785134</v>
      </c>
      <c r="O6" s="1">
        <v>0.8</v>
      </c>
      <c r="P6" s="1">
        <f t="shared" ref="P6:P8" si="6">1-O6</f>
        <v>0.19999999999999996</v>
      </c>
      <c r="Q6" s="7">
        <f t="shared" ref="Q6:Q8" si="7">O6*1.76+P6*$J$47</f>
        <v>7.2609394573456001</v>
      </c>
      <c r="R6" s="7">
        <f t="shared" si="0"/>
        <v>8.431004594170453</v>
      </c>
    </row>
    <row r="7" spans="1:18" x14ac:dyDescent="0.3">
      <c r="A7" s="14">
        <v>2001</v>
      </c>
      <c r="B7" s="1">
        <v>26.5337</v>
      </c>
      <c r="C7" s="1">
        <v>36.573300000000003</v>
      </c>
      <c r="D7" s="1">
        <f t="shared" si="1"/>
        <v>24.773699999999998</v>
      </c>
      <c r="E7" s="1">
        <f t="shared" si="1"/>
        <v>34.813300000000005</v>
      </c>
      <c r="H7" s="5">
        <f t="shared" si="2"/>
        <v>1.8</v>
      </c>
      <c r="I7" s="5">
        <v>-0.8</v>
      </c>
      <c r="J7" s="6">
        <f t="shared" si="3"/>
        <v>4.8700099999999988</v>
      </c>
      <c r="K7" s="6">
        <f t="shared" si="4"/>
        <v>1787.5380945678958</v>
      </c>
      <c r="L7" s="6">
        <f t="shared" si="5"/>
        <v>42.279286826623455</v>
      </c>
      <c r="O7" s="1">
        <v>0.6</v>
      </c>
      <c r="P7" s="1">
        <f t="shared" si="6"/>
        <v>0.4</v>
      </c>
      <c r="Q7" s="7">
        <f t="shared" si="7"/>
        <v>12.761878914691202</v>
      </c>
      <c r="R7" s="7">
        <f t="shared" si="0"/>
        <v>16.86200918834091</v>
      </c>
    </row>
    <row r="8" spans="1:18" x14ac:dyDescent="0.3">
      <c r="A8" s="14">
        <v>2002</v>
      </c>
      <c r="B8" s="1">
        <v>-36.778199999999998</v>
      </c>
      <c r="C8" s="1">
        <v>3.1595</v>
      </c>
      <c r="D8" s="1">
        <f t="shared" si="1"/>
        <v>-38.538199999999996</v>
      </c>
      <c r="E8" s="1">
        <f t="shared" si="1"/>
        <v>1.3995</v>
      </c>
      <c r="H8" s="5">
        <f t="shared" si="2"/>
        <v>1.7</v>
      </c>
      <c r="I8" s="5">
        <v>-0.7</v>
      </c>
      <c r="J8" s="6">
        <f t="shared" si="3"/>
        <v>5.5641649999999991</v>
      </c>
      <c r="K8" s="6">
        <f t="shared" si="4"/>
        <v>1699.8047573962372</v>
      </c>
      <c r="L8" s="6">
        <f t="shared" si="5"/>
        <v>41.228688523845108</v>
      </c>
      <c r="O8" s="1">
        <v>0.4</v>
      </c>
      <c r="P8" s="1">
        <f t="shared" si="6"/>
        <v>0.6</v>
      </c>
      <c r="Q8" s="7">
        <f t="shared" si="7"/>
        <v>18.262818372036804</v>
      </c>
      <c r="R8" s="7">
        <f t="shared" si="0"/>
        <v>25.293013782511359</v>
      </c>
    </row>
    <row r="9" spans="1:18" x14ac:dyDescent="0.3">
      <c r="A9" s="14">
        <v>2003</v>
      </c>
      <c r="B9" s="1">
        <v>88.242999999999995</v>
      </c>
      <c r="C9" s="1">
        <v>95.352699999999999</v>
      </c>
      <c r="D9" s="1">
        <f t="shared" si="1"/>
        <v>86.48299999999999</v>
      </c>
      <c r="E9" s="1">
        <f t="shared" si="1"/>
        <v>93.592699999999994</v>
      </c>
      <c r="H9" s="5">
        <f t="shared" si="2"/>
        <v>1.6</v>
      </c>
      <c r="I9" s="5">
        <v>-0.6</v>
      </c>
      <c r="J9" s="6">
        <f t="shared" si="3"/>
        <v>6.2583199999999994</v>
      </c>
      <c r="K9" s="6">
        <f t="shared" si="4"/>
        <v>1617.1931018966329</v>
      </c>
      <c r="L9" s="6">
        <f t="shared" si="5"/>
        <v>40.214339505910488</v>
      </c>
      <c r="O9" s="1">
        <v>0.2</v>
      </c>
      <c r="P9" s="1">
        <f t="shared" ref="P9:P17" si="8">1-O9</f>
        <v>0.8</v>
      </c>
      <c r="Q9" s="7">
        <f t="shared" ref="Q9:Q15" si="9">O9*1.76+P9*$J$47</f>
        <v>23.763757829382406</v>
      </c>
      <c r="R9" s="7">
        <f t="shared" si="0"/>
        <v>33.724018376681819</v>
      </c>
    </row>
    <row r="10" spans="1:18" x14ac:dyDescent="0.3">
      <c r="A10" s="14">
        <v>2004</v>
      </c>
      <c r="B10" s="1">
        <v>16.295999999999999</v>
      </c>
      <c r="C10" s="1">
        <v>28.585599999999999</v>
      </c>
      <c r="D10" s="1">
        <f t="shared" si="1"/>
        <v>14.536</v>
      </c>
      <c r="E10" s="1">
        <f t="shared" si="1"/>
        <v>26.825599999999998</v>
      </c>
      <c r="H10" s="5">
        <f t="shared" si="2"/>
        <v>1.5</v>
      </c>
      <c r="I10" s="5">
        <v>-0.5</v>
      </c>
      <c r="J10" s="6">
        <f t="shared" si="3"/>
        <v>6.9524749999999997</v>
      </c>
      <c r="K10" s="6">
        <f t="shared" si="4"/>
        <v>1539.703128069079</v>
      </c>
      <c r="L10" s="6">
        <f t="shared" si="5"/>
        <v>39.239051059742501</v>
      </c>
      <c r="O10" s="1">
        <v>0</v>
      </c>
      <c r="P10" s="1">
        <f t="shared" si="8"/>
        <v>1</v>
      </c>
      <c r="Q10" s="7">
        <f t="shared" si="9"/>
        <v>29.264697286728005</v>
      </c>
      <c r="R10" s="7">
        <f t="shared" si="0"/>
        <v>42.155022970852265</v>
      </c>
    </row>
    <row r="11" spans="1:18" x14ac:dyDescent="0.3">
      <c r="A11" s="14">
        <v>2005</v>
      </c>
      <c r="B11" s="1">
        <v>-3.1739999999999999</v>
      </c>
      <c r="C11" s="1">
        <v>7.7956000000000003</v>
      </c>
      <c r="D11" s="1">
        <f t="shared" si="1"/>
        <v>-4.9340000000000002</v>
      </c>
      <c r="E11" s="1">
        <f t="shared" si="1"/>
        <v>6.0356000000000005</v>
      </c>
      <c r="H11" s="5">
        <f t="shared" si="2"/>
        <v>1.4</v>
      </c>
      <c r="I11" s="5">
        <v>-0.4</v>
      </c>
      <c r="J11" s="6">
        <f t="shared" si="3"/>
        <v>7.6466299999999974</v>
      </c>
      <c r="K11" s="6">
        <f t="shared" si="4"/>
        <v>1467.3348359135794</v>
      </c>
      <c r="L11" s="6">
        <f t="shared" si="5"/>
        <v>38.305806817159969</v>
      </c>
      <c r="O11" s="1">
        <v>-0.2</v>
      </c>
      <c r="P11" s="1">
        <f t="shared" si="8"/>
        <v>1.2</v>
      </c>
      <c r="Q11" s="7">
        <f t="shared" si="9"/>
        <v>34.76563674407361</v>
      </c>
      <c r="R11" s="7">
        <f t="shared" si="0"/>
        <v>50.586027565022732</v>
      </c>
    </row>
    <row r="12" spans="1:18" x14ac:dyDescent="0.3">
      <c r="A12" s="14">
        <v>2006</v>
      </c>
      <c r="B12" s="1">
        <v>10.849</v>
      </c>
      <c r="C12" s="1">
        <v>23.4011</v>
      </c>
      <c r="D12" s="1">
        <f t="shared" si="1"/>
        <v>9.0890000000000004</v>
      </c>
      <c r="E12" s="1">
        <f t="shared" si="1"/>
        <v>21.641099999999998</v>
      </c>
      <c r="H12" s="5">
        <f t="shared" si="2"/>
        <v>1.3</v>
      </c>
      <c r="I12" s="5">
        <v>-0.3</v>
      </c>
      <c r="J12" s="6">
        <f t="shared" si="3"/>
        <v>8.3407850000000003</v>
      </c>
      <c r="K12" s="6">
        <f t="shared" si="4"/>
        <v>1400.0882254301323</v>
      </c>
      <c r="L12" s="6">
        <f t="shared" si="5"/>
        <v>37.417752811067267</v>
      </c>
      <c r="O12" s="1">
        <v>-0.4</v>
      </c>
      <c r="P12" s="1">
        <f t="shared" si="8"/>
        <v>1.4</v>
      </c>
      <c r="Q12" s="7">
        <f t="shared" si="9"/>
        <v>40.266576201419205</v>
      </c>
      <c r="R12" s="7">
        <f t="shared" si="0"/>
        <v>59.017032159193178</v>
      </c>
    </row>
    <row r="13" spans="1:18" x14ac:dyDescent="0.3">
      <c r="A13" s="14">
        <v>2007</v>
      </c>
      <c r="B13" s="1">
        <v>-2.8123</v>
      </c>
      <c r="C13" s="1">
        <v>-13.8642</v>
      </c>
      <c r="D13" s="1">
        <f t="shared" si="1"/>
        <v>-4.5723000000000003</v>
      </c>
      <c r="E13" s="1">
        <f t="shared" si="1"/>
        <v>-15.6242</v>
      </c>
      <c r="H13" s="5">
        <f t="shared" si="2"/>
        <v>1.2</v>
      </c>
      <c r="I13" s="5">
        <v>-0.2</v>
      </c>
      <c r="J13" s="6">
        <f t="shared" si="3"/>
        <v>9.0349399999999989</v>
      </c>
      <c r="K13" s="6">
        <f t="shared" si="4"/>
        <v>1337.9632966187373</v>
      </c>
      <c r="L13" s="6">
        <f t="shared" si="5"/>
        <v>36.578180608372762</v>
      </c>
      <c r="O13" s="1">
        <v>-0.6</v>
      </c>
      <c r="P13" s="1">
        <f t="shared" si="8"/>
        <v>1.6</v>
      </c>
      <c r="Q13" s="7">
        <f t="shared" si="9"/>
        <v>45.767515658764815</v>
      </c>
      <c r="R13" s="7">
        <f t="shared" si="0"/>
        <v>67.448036753363638</v>
      </c>
    </row>
    <row r="14" spans="1:18" x14ac:dyDescent="0.3">
      <c r="A14" s="14">
        <v>2008</v>
      </c>
      <c r="B14" s="1">
        <v>-47.1873</v>
      </c>
      <c r="C14" s="1">
        <v>-46.933500000000002</v>
      </c>
      <c r="D14" s="1">
        <f t="shared" si="1"/>
        <v>-48.947299999999998</v>
      </c>
      <c r="E14" s="1">
        <f t="shared" si="1"/>
        <v>-48.6935</v>
      </c>
      <c r="H14" s="5">
        <f t="shared" si="2"/>
        <v>1.1000000000000001</v>
      </c>
      <c r="I14" s="5">
        <v>-0.1</v>
      </c>
      <c r="J14" s="6">
        <f t="shared" si="3"/>
        <v>9.7290950000000009</v>
      </c>
      <c r="K14" s="6">
        <f t="shared" si="4"/>
        <v>1280.9600494793951</v>
      </c>
      <c r="L14" s="6">
        <f t="shared" si="5"/>
        <v>35.790502224464454</v>
      </c>
      <c r="O14" s="1">
        <v>-0.8</v>
      </c>
      <c r="P14" s="1">
        <f t="shared" si="8"/>
        <v>1.8</v>
      </c>
      <c r="Q14" s="7">
        <f t="shared" si="9"/>
        <v>51.26845511611041</v>
      </c>
      <c r="R14" s="7">
        <f t="shared" si="0"/>
        <v>75.879041347534084</v>
      </c>
    </row>
    <row r="15" spans="1:18" x14ac:dyDescent="0.3">
      <c r="A15" s="14">
        <v>2009</v>
      </c>
      <c r="B15" s="1">
        <v>71.258099999999999</v>
      </c>
      <c r="C15" s="1">
        <v>65.827299999999994</v>
      </c>
      <c r="D15" s="1">
        <f t="shared" si="1"/>
        <v>69.498099999999994</v>
      </c>
      <c r="E15" s="1">
        <f t="shared" si="1"/>
        <v>64.067299999999989</v>
      </c>
      <c r="H15" s="5">
        <f t="shared" si="2"/>
        <v>1</v>
      </c>
      <c r="I15" s="5">
        <v>0</v>
      </c>
      <c r="J15" s="6">
        <f t="shared" si="3"/>
        <v>10.423249999999999</v>
      </c>
      <c r="K15" s="6">
        <f t="shared" si="4"/>
        <v>1229.0784840121055</v>
      </c>
      <c r="L15" s="6">
        <f t="shared" si="5"/>
        <v>35.058215642158764</v>
      </c>
      <c r="O15" s="1">
        <v>-1</v>
      </c>
      <c r="P15" s="1">
        <f t="shared" si="8"/>
        <v>2</v>
      </c>
      <c r="Q15" s="7">
        <f t="shared" si="9"/>
        <v>56.769394573456012</v>
      </c>
      <c r="R15" s="7">
        <f t="shared" si="0"/>
        <v>84.310045941704544</v>
      </c>
    </row>
    <row r="16" spans="1:18" x14ac:dyDescent="0.3">
      <c r="A16" s="14">
        <v>2010</v>
      </c>
      <c r="B16" s="1">
        <v>26.726900000000001</v>
      </c>
      <c r="C16" s="1">
        <v>28.589500000000001</v>
      </c>
      <c r="D16" s="1">
        <f t="shared" si="1"/>
        <v>24.966899999999999</v>
      </c>
      <c r="E16" s="1">
        <f t="shared" si="1"/>
        <v>26.829499999999999</v>
      </c>
      <c r="H16" s="5">
        <f t="shared" si="2"/>
        <v>0.9</v>
      </c>
      <c r="I16" s="5">
        <v>0.1</v>
      </c>
      <c r="J16" s="6">
        <f t="shared" si="3"/>
        <v>11.117405</v>
      </c>
      <c r="K16" s="6">
        <f t="shared" si="4"/>
        <v>1182.3186002168686</v>
      </c>
      <c r="L16" s="6">
        <f t="shared" si="5"/>
        <v>34.384860043584133</v>
      </c>
      <c r="O16" s="1">
        <v>-1.2</v>
      </c>
      <c r="P16" s="1">
        <f t="shared" si="8"/>
        <v>2.2000000000000002</v>
      </c>
      <c r="Q16" s="7">
        <f t="shared" ref="Q16:Q17" si="10">O16*1.76+P16*$J$47</f>
        <v>62.270334030801614</v>
      </c>
      <c r="R16" s="7">
        <f t="shared" si="0"/>
        <v>92.741050535875004</v>
      </c>
    </row>
    <row r="17" spans="1:21" x14ac:dyDescent="0.3">
      <c r="A17" s="14">
        <v>2011</v>
      </c>
      <c r="B17" s="1">
        <v>-16.997</v>
      </c>
      <c r="C17" s="1">
        <v>-9.4169</v>
      </c>
      <c r="D17" s="1">
        <f t="shared" si="1"/>
        <v>-18.757000000000001</v>
      </c>
      <c r="E17" s="1">
        <f t="shared" si="1"/>
        <v>-11.1769</v>
      </c>
      <c r="H17" s="5">
        <f t="shared" si="2"/>
        <v>0.8</v>
      </c>
      <c r="I17" s="5">
        <v>0.2</v>
      </c>
      <c r="J17" s="6">
        <f t="shared" si="3"/>
        <v>11.81156</v>
      </c>
      <c r="K17" s="6">
        <f t="shared" si="4"/>
        <v>1140.6803980936847</v>
      </c>
      <c r="L17" s="6">
        <f t="shared" si="5"/>
        <v>33.773960355482224</v>
      </c>
      <c r="O17" s="1">
        <v>-1.4</v>
      </c>
      <c r="P17" s="1">
        <f t="shared" si="8"/>
        <v>2.4</v>
      </c>
      <c r="Q17" s="7">
        <f t="shared" si="10"/>
        <v>67.771273488147216</v>
      </c>
      <c r="R17" s="7">
        <f t="shared" si="0"/>
        <v>101.17205513004544</v>
      </c>
    </row>
    <row r="18" spans="1:21" x14ac:dyDescent="0.3">
      <c r="A18" s="14">
        <v>2012</v>
      </c>
      <c r="B18" s="1">
        <v>13.2225</v>
      </c>
      <c r="C18" s="1">
        <v>25.281199999999998</v>
      </c>
      <c r="D18" s="1">
        <f t="shared" si="1"/>
        <v>11.4625</v>
      </c>
      <c r="E18" s="1">
        <f t="shared" si="1"/>
        <v>23.521199999999997</v>
      </c>
      <c r="H18" s="5">
        <f t="shared" si="2"/>
        <v>0.7</v>
      </c>
      <c r="I18" s="5">
        <v>0.3</v>
      </c>
      <c r="J18" s="6">
        <f t="shared" si="3"/>
        <v>12.505714999999999</v>
      </c>
      <c r="K18" s="6">
        <f t="shared" si="4"/>
        <v>1104.1638776425527</v>
      </c>
      <c r="L18" s="6">
        <f t="shared" si="5"/>
        <v>33.228961428888397</v>
      </c>
      <c r="N18" s="34" t="s">
        <v>31</v>
      </c>
      <c r="O18" s="33">
        <f>1-P18</f>
        <v>-0.54777625349097336</v>
      </c>
      <c r="P18" s="33">
        <v>1.5477762534909734</v>
      </c>
      <c r="Q18" s="20">
        <f t="shared" ref="Q18" si="11">O18*1.76+P18*$J$47</f>
        <v>44.331117319855217</v>
      </c>
      <c r="R18" s="20">
        <f t="shared" ref="R18" si="12">(Q18-1.76)/$I$49</f>
        <v>65.246543519651652</v>
      </c>
    </row>
    <row r="19" spans="1:21" x14ac:dyDescent="0.3">
      <c r="A19" s="14">
        <v>2013</v>
      </c>
      <c r="B19" s="1">
        <v>43.590200000000003</v>
      </c>
      <c r="C19" s="1">
        <v>46.9268</v>
      </c>
      <c r="D19" s="1">
        <f t="shared" si="1"/>
        <v>41.830200000000005</v>
      </c>
      <c r="E19" s="1">
        <f t="shared" si="1"/>
        <v>45.166800000000002</v>
      </c>
      <c r="H19" s="5">
        <f t="shared" si="2"/>
        <v>0.6</v>
      </c>
      <c r="I19" s="5">
        <v>0.4</v>
      </c>
      <c r="J19" s="6">
        <f t="shared" si="3"/>
        <v>13.199870000000001</v>
      </c>
      <c r="K19" s="6">
        <f t="shared" si="4"/>
        <v>1072.7690388634737</v>
      </c>
      <c r="L19" s="6">
        <f t="shared" si="5"/>
        <v>32.753153113303057</v>
      </c>
      <c r="Q19" s="7"/>
      <c r="R19" s="7"/>
    </row>
    <row r="20" spans="1:21" x14ac:dyDescent="0.3">
      <c r="A20" s="14">
        <v>2014</v>
      </c>
      <c r="B20" s="1">
        <v>0.629</v>
      </c>
      <c r="C20" s="1">
        <v>2.7326000000000001</v>
      </c>
      <c r="D20" s="1">
        <f t="shared" si="1"/>
        <v>-1.131</v>
      </c>
      <c r="E20" s="1">
        <f t="shared" si="1"/>
        <v>0.97260000000000013</v>
      </c>
      <c r="H20" s="5">
        <f t="shared" si="2"/>
        <v>0.5</v>
      </c>
      <c r="I20" s="5">
        <v>0.5</v>
      </c>
      <c r="J20" s="6">
        <f t="shared" si="3"/>
        <v>13.894024999999999</v>
      </c>
      <c r="K20" s="6">
        <f t="shared" si="4"/>
        <v>1046.4958817564475</v>
      </c>
      <c r="L20" s="6">
        <f t="shared" si="5"/>
        <v>32.349588587128082</v>
      </c>
      <c r="Q20" s="7"/>
      <c r="R20" s="7"/>
    </row>
    <row r="21" spans="1:21" x14ac:dyDescent="0.3">
      <c r="A21" s="14">
        <v>2015</v>
      </c>
      <c r="B21" s="1">
        <v>-5.9451999999999998</v>
      </c>
      <c r="C21" s="1">
        <v>-8.8329000000000004</v>
      </c>
      <c r="D21" s="1">
        <f t="shared" si="1"/>
        <v>-7.7051999999999996</v>
      </c>
      <c r="E21" s="1">
        <f t="shared" si="1"/>
        <v>-10.5929</v>
      </c>
      <c r="H21" s="5">
        <f t="shared" si="2"/>
        <v>0.4</v>
      </c>
      <c r="I21" s="5">
        <v>0.6</v>
      </c>
      <c r="J21" s="6">
        <f t="shared" si="3"/>
        <v>14.588179999999999</v>
      </c>
      <c r="K21" s="6">
        <f t="shared" si="4"/>
        <v>1025.3444063214738</v>
      </c>
      <c r="L21" s="6">
        <f t="shared" si="5"/>
        <v>32.020999458503383</v>
      </c>
      <c r="O21" s="43" t="s">
        <v>30</v>
      </c>
      <c r="P21" s="43"/>
      <c r="R21" s="7"/>
    </row>
    <row r="22" spans="1:21" x14ac:dyDescent="0.3">
      <c r="A22" s="14">
        <v>2016</v>
      </c>
      <c r="B22" s="1">
        <v>1.8706</v>
      </c>
      <c r="C22" s="1">
        <v>32.676400000000001</v>
      </c>
      <c r="D22" s="1">
        <f t="shared" si="1"/>
        <v>0.11060000000000003</v>
      </c>
      <c r="E22" s="1">
        <f t="shared" si="1"/>
        <v>30.916399999999999</v>
      </c>
      <c r="H22" s="5">
        <f t="shared" si="2"/>
        <v>0.30000000000000004</v>
      </c>
      <c r="I22" s="5">
        <v>0.7</v>
      </c>
      <c r="J22" s="6">
        <f t="shared" si="3"/>
        <v>15.282334999999998</v>
      </c>
      <c r="K22" s="6">
        <f t="shared" si="4"/>
        <v>1009.3146125585527</v>
      </c>
      <c r="L22" s="6">
        <f t="shared" si="5"/>
        <v>31.769712188790013</v>
      </c>
      <c r="O22" s="44">
        <v>1</v>
      </c>
      <c r="P22" s="44"/>
      <c r="Q22" s="7"/>
      <c r="R22" s="7"/>
      <c r="T22" s="29"/>
    </row>
    <row r="23" spans="1:21" x14ac:dyDescent="0.3">
      <c r="A23" s="14">
        <v>2017</v>
      </c>
      <c r="B23" s="1">
        <v>19.402100000000001</v>
      </c>
      <c r="C23" s="1">
        <v>15.085800000000001</v>
      </c>
      <c r="D23" s="1">
        <f t="shared" si="1"/>
        <v>17.642099999999999</v>
      </c>
      <c r="E23" s="1">
        <f t="shared" si="1"/>
        <v>13.325800000000001</v>
      </c>
      <c r="H23" s="5">
        <f t="shared" si="2"/>
        <v>0.19999999999999996</v>
      </c>
      <c r="I23" s="5">
        <v>0.8</v>
      </c>
      <c r="J23" s="6">
        <f t="shared" si="3"/>
        <v>15.97649</v>
      </c>
      <c r="K23" s="6">
        <f t="shared" si="4"/>
        <v>998.40650046768417</v>
      </c>
      <c r="L23" s="6">
        <f t="shared" si="5"/>
        <v>31.597571116585595</v>
      </c>
      <c r="P23" s="6"/>
      <c r="T23" s="29"/>
    </row>
    <row r="24" spans="1:21" x14ac:dyDescent="0.3">
      <c r="A24" s="14">
        <v>2018</v>
      </c>
      <c r="B24" s="1">
        <v>-16.4725</v>
      </c>
      <c r="C24" s="1">
        <v>-18.5382</v>
      </c>
      <c r="D24" s="1">
        <f t="shared" si="1"/>
        <v>-18.232500000000002</v>
      </c>
      <c r="E24" s="1">
        <f t="shared" si="1"/>
        <v>-20.298200000000001</v>
      </c>
      <c r="H24" s="5">
        <f t="shared" si="2"/>
        <v>9.9999999999999978E-2</v>
      </c>
      <c r="I24" s="5">
        <v>0.9</v>
      </c>
      <c r="J24" s="6">
        <f t="shared" si="3"/>
        <v>16.670644999999997</v>
      </c>
      <c r="K24" s="6">
        <f t="shared" si="4"/>
        <v>992.62007004886834</v>
      </c>
      <c r="L24" s="6">
        <f t="shared" si="5"/>
        <v>31.50587358015753</v>
      </c>
      <c r="O24" s="6"/>
      <c r="T24" s="29"/>
      <c r="U24" s="12"/>
    </row>
    <row r="25" spans="1:21" x14ac:dyDescent="0.3">
      <c r="H25" s="5">
        <f t="shared" si="2"/>
        <v>0</v>
      </c>
      <c r="I25" s="5">
        <v>1</v>
      </c>
      <c r="J25" s="6">
        <f t="shared" si="3"/>
        <v>17.364799999999999</v>
      </c>
      <c r="K25" s="6">
        <f t="shared" si="4"/>
        <v>991.95532130210518</v>
      </c>
      <c r="L25" s="6">
        <f t="shared" si="5"/>
        <v>31.495322213022447</v>
      </c>
      <c r="O25" s="45" t="s">
        <v>32</v>
      </c>
      <c r="P25" s="45"/>
      <c r="Q25" s="45"/>
      <c r="R25" s="45"/>
      <c r="U25" s="12"/>
    </row>
    <row r="26" spans="1:21" x14ac:dyDescent="0.3">
      <c r="A26" s="41" t="s">
        <v>2</v>
      </c>
      <c r="B26" s="41"/>
      <c r="C26" s="41"/>
      <c r="D26" s="41"/>
      <c r="E26" s="41"/>
      <c r="H26" s="5">
        <f t="shared" si="2"/>
        <v>-0.10000000000000009</v>
      </c>
      <c r="I26" s="5">
        <v>1.1000000000000001</v>
      </c>
      <c r="J26" s="6">
        <f t="shared" si="3"/>
        <v>18.058954999999997</v>
      </c>
      <c r="K26" s="6">
        <f t="shared" si="4"/>
        <v>996.41225422739456</v>
      </c>
      <c r="L26" s="6">
        <f t="shared" si="5"/>
        <v>31.565998387939427</v>
      </c>
      <c r="O26" s="15" t="s">
        <v>33</v>
      </c>
      <c r="P26" s="15"/>
      <c r="Q26" s="16" t="s">
        <v>13</v>
      </c>
      <c r="R26" s="15" t="s">
        <v>16</v>
      </c>
    </row>
    <row r="27" spans="1:21" x14ac:dyDescent="0.3">
      <c r="A27" s="15" t="s">
        <v>3</v>
      </c>
      <c r="B27" s="4">
        <f>AVERAGE(B5:B24)</f>
        <v>10.423249999999999</v>
      </c>
      <c r="C27" s="4">
        <f>AVERAGE(C5:C24)</f>
        <v>17.364799999999999</v>
      </c>
      <c r="D27" s="4">
        <f>AVERAGE(D5:D24)</f>
        <v>8.6632500000000014</v>
      </c>
      <c r="E27" s="4">
        <f>AVERAGE(E5:E24)</f>
        <v>15.604800000000001</v>
      </c>
      <c r="H27" s="5">
        <f t="shared" si="2"/>
        <v>-0.19999999999999996</v>
      </c>
      <c r="I27" s="5">
        <v>1.2</v>
      </c>
      <c r="J27" s="6">
        <f t="shared" si="3"/>
        <v>18.75311</v>
      </c>
      <c r="K27" s="6">
        <f t="shared" si="4"/>
        <v>1005.9908688247367</v>
      </c>
      <c r="L27" s="6">
        <f t="shared" si="5"/>
        <v>31.717359108613326</v>
      </c>
      <c r="O27" s="24">
        <f t="shared" ref="O27:O52" si="13">($I$49^2)/(2*$O$22)+1.76%</f>
        <v>0.23045560113546332</v>
      </c>
      <c r="P27" s="23"/>
      <c r="Q27" s="5">
        <v>25</v>
      </c>
      <c r="R27" s="17">
        <f t="shared" ref="R27:R51" si="14">SQRT(2*(Q27*0.01-O27)/$O$22)*100</f>
        <v>19.770887114409756</v>
      </c>
    </row>
    <row r="28" spans="1:21" x14ac:dyDescent="0.3">
      <c r="A28" s="14" t="s">
        <v>19</v>
      </c>
      <c r="B28" s="7">
        <f>_xlfn.STDEV.S(B5:B24)</f>
        <v>35.058215642158764</v>
      </c>
      <c r="C28" s="7">
        <f>_xlfn.STDEV.S(C5:C24)</f>
        <v>31.495322213022451</v>
      </c>
      <c r="D28" s="7">
        <f>_xlfn.STDEV.S(D5:D24)</f>
        <v>35.058215642158757</v>
      </c>
      <c r="E28" s="7">
        <f>_xlfn.STDEV.S(E5:E24)</f>
        <v>31.495322213022444</v>
      </c>
      <c r="H28" s="5">
        <f t="shared" si="2"/>
        <v>-0.30000000000000004</v>
      </c>
      <c r="I28" s="5">
        <v>1.3</v>
      </c>
      <c r="J28" s="6">
        <f t="shared" si="3"/>
        <v>19.447264999999998</v>
      </c>
      <c r="K28" s="6">
        <f t="shared" si="4"/>
        <v>1020.6911650941315</v>
      </c>
      <c r="L28" s="6">
        <f t="shared" si="5"/>
        <v>31.948257622194852</v>
      </c>
      <c r="O28" s="24">
        <f t="shared" si="13"/>
        <v>0.23045560113546332</v>
      </c>
      <c r="Q28" s="5">
        <v>26.875</v>
      </c>
      <c r="R28" s="17">
        <f t="shared" si="14"/>
        <v>27.674681159694202</v>
      </c>
    </row>
    <row r="29" spans="1:21" x14ac:dyDescent="0.3">
      <c r="A29" s="15" t="s">
        <v>4</v>
      </c>
      <c r="B29" s="4">
        <f>SKEW(B5:B24)</f>
        <v>0.52285080834851605</v>
      </c>
      <c r="C29" s="4">
        <f>SKEW(C5:C24)</f>
        <v>0.45076753185785712</v>
      </c>
      <c r="D29" s="4">
        <f t="shared" ref="D29:E29" si="15">SKEW(D5:D24)</f>
        <v>0.52285080834851583</v>
      </c>
      <c r="E29" s="4">
        <f t="shared" si="15"/>
        <v>0.45076753185785706</v>
      </c>
      <c r="H29" s="5">
        <f t="shared" si="2"/>
        <v>-0.39999999999999991</v>
      </c>
      <c r="I29" s="5">
        <v>1.4</v>
      </c>
      <c r="J29" s="6">
        <f t="shared" si="3"/>
        <v>20.141419999999997</v>
      </c>
      <c r="K29" s="6">
        <f t="shared" si="4"/>
        <v>1040.5131430355789</v>
      </c>
      <c r="L29" s="6">
        <f t="shared" si="5"/>
        <v>32.256985957085</v>
      </c>
      <c r="O29" s="24">
        <f t="shared" si="13"/>
        <v>0.23045560113546332</v>
      </c>
      <c r="Q29" s="5">
        <v>28.75</v>
      </c>
      <c r="R29" s="17">
        <f t="shared" si="14"/>
        <v>33.77703328136937</v>
      </c>
    </row>
    <row r="30" spans="1:21" x14ac:dyDescent="0.3">
      <c r="A30" s="14" t="s">
        <v>5</v>
      </c>
      <c r="B30" s="7">
        <f>KURT(B5:B24)</f>
        <v>0.14624681099249237</v>
      </c>
      <c r="C30" s="7">
        <f>KURT(C5:C24)</f>
        <v>1.1831521880353071</v>
      </c>
      <c r="D30" s="7">
        <f t="shared" ref="D30:E30" si="16">KURT(D5:D24)</f>
        <v>0.14624681099249193</v>
      </c>
      <c r="E30" s="7">
        <f t="shared" si="16"/>
        <v>1.1831521880353071</v>
      </c>
      <c r="H30" s="5">
        <f t="shared" si="2"/>
        <v>-0.5</v>
      </c>
      <c r="I30" s="5">
        <v>1.5</v>
      </c>
      <c r="J30" s="6">
        <f t="shared" si="3"/>
        <v>20.835574999999999</v>
      </c>
      <c r="K30" s="6">
        <f t="shared" si="4"/>
        <v>1065.4568026490783</v>
      </c>
      <c r="L30" s="6">
        <f t="shared" si="5"/>
        <v>32.641335797560096</v>
      </c>
      <c r="O30" s="24">
        <f t="shared" si="13"/>
        <v>0.23045560113546332</v>
      </c>
      <c r="Q30" s="5">
        <v>30.625</v>
      </c>
      <c r="R30" s="17">
        <f t="shared" si="14"/>
        <v>38.934406086271999</v>
      </c>
    </row>
    <row r="31" spans="1:21" x14ac:dyDescent="0.3">
      <c r="A31" s="15" t="s">
        <v>8</v>
      </c>
      <c r="B31" s="3" t="s">
        <v>6</v>
      </c>
      <c r="C31" s="3" t="s">
        <v>7</v>
      </c>
      <c r="D31" s="3" t="s">
        <v>6</v>
      </c>
      <c r="E31" s="3" t="s">
        <v>7</v>
      </c>
      <c r="H31" s="5">
        <f t="shared" si="2"/>
        <v>-0.60000000000000009</v>
      </c>
      <c r="I31" s="5">
        <v>1.6</v>
      </c>
      <c r="J31" s="6">
        <f t="shared" si="3"/>
        <v>21.529730000000001</v>
      </c>
      <c r="K31" s="6">
        <f t="shared" si="4"/>
        <v>1095.5221439346315</v>
      </c>
      <c r="L31" s="6">
        <f t="shared" si="5"/>
        <v>33.098672842496747</v>
      </c>
      <c r="O31" s="24">
        <f t="shared" si="13"/>
        <v>0.23045560113546332</v>
      </c>
      <c r="Q31" s="5">
        <v>32.5</v>
      </c>
      <c r="R31" s="17">
        <f t="shared" si="14"/>
        <v>43.484341748389546</v>
      </c>
    </row>
    <row r="32" spans="1:21" x14ac:dyDescent="0.3">
      <c r="A32" s="15" t="s">
        <v>6</v>
      </c>
      <c r="B32" s="10">
        <f>_xlfn.COVARIANCE.S(B5:B24,B5:B24)</f>
        <v>1229.0784840121055</v>
      </c>
      <c r="C32" s="10">
        <f>_xlfn.COVARIANCE.S(B5:B24,C5:C24)</f>
        <v>982.47486085578953</v>
      </c>
      <c r="D32" s="10">
        <f>_xlfn.COVARIANCE.S(D5:D24,D5:D24)</f>
        <v>1229.0784840121055</v>
      </c>
      <c r="E32" s="10">
        <f>_xlfn.COVARIANCE.S(D5:D24,E5:E24)</f>
        <v>982.4748608557893</v>
      </c>
      <c r="H32" s="5">
        <f t="shared" si="2"/>
        <v>-0.7</v>
      </c>
      <c r="I32" s="5">
        <v>1.7</v>
      </c>
      <c r="J32" s="6">
        <f t="shared" si="3"/>
        <v>22.223884999999999</v>
      </c>
      <c r="K32" s="6">
        <f t="shared" si="4"/>
        <v>1130.7091668922362</v>
      </c>
      <c r="L32" s="6">
        <f t="shared" si="5"/>
        <v>33.62601919484726</v>
      </c>
      <c r="O32" s="24">
        <f t="shared" si="13"/>
        <v>0.23045560113546332</v>
      </c>
      <c r="Q32" s="5">
        <v>34.375</v>
      </c>
      <c r="R32" s="17">
        <f t="shared" si="14"/>
        <v>47.601344280290384</v>
      </c>
    </row>
    <row r="33" spans="1:18" x14ac:dyDescent="0.3">
      <c r="A33" s="15" t="s">
        <v>7</v>
      </c>
      <c r="B33" s="10">
        <f>_xlfn.COVARIANCE.S(C5:C24,B5:B24)</f>
        <v>982.47486085578953</v>
      </c>
      <c r="C33" s="10">
        <f>_xlfn.COVARIANCE.S(C5:C24,C5:C24)</f>
        <v>991.95532130210518</v>
      </c>
      <c r="D33" s="10">
        <f>_xlfn.COVARIANCE.S(E5:E24,D5:D24)</f>
        <v>982.4748608557893</v>
      </c>
      <c r="E33" s="10">
        <f>_xlfn.COVARIANCE.S(E5:E24,E5:E24)</f>
        <v>991.95532130210518</v>
      </c>
      <c r="H33" s="5">
        <f t="shared" si="2"/>
        <v>-0.8</v>
      </c>
      <c r="I33" s="5">
        <v>1.8</v>
      </c>
      <c r="J33" s="6">
        <f t="shared" si="3"/>
        <v>22.918039999999998</v>
      </c>
      <c r="K33" s="6">
        <f t="shared" si="4"/>
        <v>1171.017871521894</v>
      </c>
      <c r="L33" s="6">
        <f t="shared" si="5"/>
        <v>34.220138391331702</v>
      </c>
      <c r="O33" s="24">
        <f t="shared" si="13"/>
        <v>0.23045560113546332</v>
      </c>
      <c r="Q33" s="5">
        <v>36.25</v>
      </c>
      <c r="R33" s="17">
        <f t="shared" si="14"/>
        <v>51.389570705452805</v>
      </c>
    </row>
    <row r="34" spans="1:18" x14ac:dyDescent="0.3">
      <c r="A34" s="9" t="s">
        <v>9</v>
      </c>
      <c r="B34" s="42">
        <f>CORREL(B5:B24,C5:C24)</f>
        <v>0.88978602997192446</v>
      </c>
      <c r="C34" s="42"/>
      <c r="D34" s="42">
        <f>CORREL(D5:D24,E5:E24)</f>
        <v>0.88978602997192435</v>
      </c>
      <c r="E34" s="42"/>
      <c r="H34" s="5">
        <f t="shared" si="2"/>
        <v>-0.89999999999999991</v>
      </c>
      <c r="I34" s="5">
        <v>1.9</v>
      </c>
      <c r="J34" s="6">
        <f t="shared" si="3"/>
        <v>23.612195</v>
      </c>
      <c r="K34" s="6">
        <f t="shared" si="4"/>
        <v>1216.4482578236052</v>
      </c>
      <c r="L34" s="6">
        <f t="shared" si="5"/>
        <v>34.877618293450105</v>
      </c>
      <c r="O34" s="24">
        <f t="shared" si="13"/>
        <v>0.23045560113546332</v>
      </c>
      <c r="Q34" s="5">
        <v>38.125</v>
      </c>
      <c r="R34" s="17">
        <f t="shared" si="14"/>
        <v>54.917100954900512</v>
      </c>
    </row>
    <row r="35" spans="1:18" x14ac:dyDescent="0.3">
      <c r="H35" s="5">
        <f t="shared" si="2"/>
        <v>-1</v>
      </c>
      <c r="I35" s="5">
        <v>2</v>
      </c>
      <c r="J35" s="6">
        <f t="shared" si="3"/>
        <v>24.306349999999998</v>
      </c>
      <c r="K35" s="6">
        <f t="shared" si="4"/>
        <v>1267.0003257973685</v>
      </c>
      <c r="L35" s="6">
        <f t="shared" si="5"/>
        <v>35.594948037570845</v>
      </c>
      <c r="O35" s="24">
        <f t="shared" si="13"/>
        <v>0.23045560113546332</v>
      </c>
      <c r="Q35" s="5">
        <v>40</v>
      </c>
      <c r="R35" s="17">
        <f t="shared" si="14"/>
        <v>58.231331577517039</v>
      </c>
    </row>
    <row r="36" spans="1:18" x14ac:dyDescent="0.3">
      <c r="H36" s="5">
        <f t="shared" si="2"/>
        <v>-1.1000000000000001</v>
      </c>
      <c r="I36" s="5">
        <v>2.1</v>
      </c>
      <c r="J36" s="6">
        <f t="shared" si="3"/>
        <v>25.000504999999997</v>
      </c>
      <c r="K36" s="6">
        <f t="shared" si="4"/>
        <v>1322.674075443183</v>
      </c>
      <c r="L36" s="6">
        <f t="shared" si="5"/>
        <v>36.368586382250037</v>
      </c>
      <c r="O36" s="24">
        <f t="shared" si="13"/>
        <v>0.23045560113546332</v>
      </c>
      <c r="Q36" s="5">
        <v>41.875</v>
      </c>
      <c r="R36" s="17">
        <f t="shared" si="14"/>
        <v>61.366831246942624</v>
      </c>
    </row>
    <row r="37" spans="1:18" x14ac:dyDescent="0.3">
      <c r="H37" s="5">
        <f t="shared" si="2"/>
        <v>-1.2000000000000002</v>
      </c>
      <c r="I37" s="5">
        <v>2.2000000000000002</v>
      </c>
      <c r="J37" s="6">
        <f t="shared" si="3"/>
        <v>25.694659999999999</v>
      </c>
      <c r="K37" s="6">
        <f t="shared" si="4"/>
        <v>1383.4695067610528</v>
      </c>
      <c r="L37" s="6">
        <f t="shared" si="5"/>
        <v>37.195019918815113</v>
      </c>
      <c r="O37" s="24">
        <f t="shared" si="13"/>
        <v>0.23045560113546332</v>
      </c>
      <c r="Q37" s="5">
        <v>43.75</v>
      </c>
      <c r="R37" s="17">
        <f t="shared" si="14"/>
        <v>64.349731757721671</v>
      </c>
    </row>
    <row r="38" spans="1:18" x14ac:dyDescent="0.3">
      <c r="H38" s="5">
        <f t="shared" si="2"/>
        <v>-1.2999999999999998</v>
      </c>
      <c r="I38" s="5">
        <v>2.2999999999999998</v>
      </c>
      <c r="J38" s="6">
        <f t="shared" si="3"/>
        <v>26.388814999999994</v>
      </c>
      <c r="K38" s="6">
        <f t="shared" si="4"/>
        <v>1449.3866197509733</v>
      </c>
      <c r="L38" s="6">
        <f t="shared" si="5"/>
        <v>38.070810600130031</v>
      </c>
      <c r="O38" s="24">
        <f t="shared" si="13"/>
        <v>0.23045560113546332</v>
      </c>
      <c r="Q38" s="5">
        <v>45.625</v>
      </c>
      <c r="R38" s="17">
        <f t="shared" si="14"/>
        <v>67.20035697294125</v>
      </c>
    </row>
    <row r="39" spans="1:18" x14ac:dyDescent="0.3">
      <c r="H39" s="5">
        <f t="shared" si="2"/>
        <v>-1.4</v>
      </c>
      <c r="I39" s="5">
        <v>2.4</v>
      </c>
      <c r="J39" s="6">
        <f t="shared" si="3"/>
        <v>27.082970000000003</v>
      </c>
      <c r="K39" s="6">
        <f t="shared" si="4"/>
        <v>1520.4254144129463</v>
      </c>
      <c r="L39" s="6">
        <f t="shared" si="5"/>
        <v>38.992632822277422</v>
      </c>
      <c r="O39" s="24">
        <f t="shared" si="13"/>
        <v>0.23045560113546332</v>
      </c>
      <c r="Q39" s="5">
        <v>47.5</v>
      </c>
      <c r="R39" s="17">
        <f t="shared" si="14"/>
        <v>69.934883836971764</v>
      </c>
    </row>
    <row r="40" spans="1:18" x14ac:dyDescent="0.3">
      <c r="H40" s="5">
        <f t="shared" si="2"/>
        <v>-1.5</v>
      </c>
      <c r="I40" s="5">
        <v>2.5</v>
      </c>
      <c r="J40" s="6">
        <f t="shared" si="3"/>
        <v>27.777124999999998</v>
      </c>
      <c r="K40" s="6">
        <f t="shared" si="4"/>
        <v>1596.5858907469737</v>
      </c>
      <c r="L40" s="6">
        <f t="shared" si="5"/>
        <v>39.957300844113256</v>
      </c>
      <c r="O40" s="24">
        <f t="shared" si="13"/>
        <v>0.23045560113546332</v>
      </c>
      <c r="Q40" s="5">
        <v>49.375</v>
      </c>
      <c r="R40" s="17">
        <f t="shared" si="14"/>
        <v>72.566438367131767</v>
      </c>
    </row>
    <row r="41" spans="1:18" x14ac:dyDescent="0.3">
      <c r="H41" s="5">
        <f t="shared" si="2"/>
        <v>-1.6</v>
      </c>
      <c r="I41" s="5">
        <v>2.6</v>
      </c>
      <c r="J41" s="6">
        <f t="shared" si="3"/>
        <v>28.47128</v>
      </c>
      <c r="K41" s="6">
        <f t="shared" si="4"/>
        <v>1677.8680487530528</v>
      </c>
      <c r="L41" s="6">
        <f t="shared" si="5"/>
        <v>40.961787665494441</v>
      </c>
      <c r="O41" s="24">
        <f t="shared" si="13"/>
        <v>0.23045560113546332</v>
      </c>
      <c r="Q41" s="5">
        <v>51.25</v>
      </c>
      <c r="R41" s="17">
        <f t="shared" si="14"/>
        <v>75.105845160618045</v>
      </c>
    </row>
    <row r="42" spans="1:18" x14ac:dyDescent="0.3">
      <c r="H42" s="5">
        <f t="shared" si="2"/>
        <v>-1.7000000000000002</v>
      </c>
      <c r="I42" s="5">
        <v>2.7</v>
      </c>
      <c r="J42" s="6">
        <f t="shared" si="3"/>
        <v>29.165434999999999</v>
      </c>
      <c r="K42" s="6">
        <f t="shared" si="4"/>
        <v>1764.2718884311853</v>
      </c>
      <c r="L42" s="6">
        <f t="shared" si="5"/>
        <v>42.003236642325376</v>
      </c>
      <c r="O42" s="24">
        <f t="shared" si="13"/>
        <v>0.23045560113546332</v>
      </c>
      <c r="Q42" s="5">
        <v>53.125</v>
      </c>
      <c r="R42" s="17">
        <f t="shared" si="14"/>
        <v>77.56215557403452</v>
      </c>
    </row>
    <row r="43" spans="1:18" x14ac:dyDescent="0.3">
      <c r="H43" s="5">
        <f t="shared" si="2"/>
        <v>-1.7999999999999998</v>
      </c>
      <c r="I43" s="5">
        <v>2.8</v>
      </c>
      <c r="J43" s="6">
        <f t="shared" si="3"/>
        <v>29.859589999999997</v>
      </c>
      <c r="K43" s="6">
        <f t="shared" si="4"/>
        <v>1855.7974097813676</v>
      </c>
      <c r="L43" s="6">
        <f t="shared" si="5"/>
        <v>43.0789671392127</v>
      </c>
      <c r="O43" s="24">
        <f t="shared" si="13"/>
        <v>0.23045560113546332</v>
      </c>
      <c r="Q43" s="5">
        <v>55</v>
      </c>
      <c r="R43" s="17">
        <f t="shared" si="14"/>
        <v>79.94302957288231</v>
      </c>
    </row>
    <row r="44" spans="1:18" x14ac:dyDescent="0.3">
      <c r="H44" s="5">
        <f t="shared" si="2"/>
        <v>-1.9</v>
      </c>
      <c r="I44" s="5">
        <v>2.9</v>
      </c>
      <c r="J44" s="6">
        <f t="shared" si="3"/>
        <v>30.553744999999996</v>
      </c>
      <c r="K44" s="6">
        <f t="shared" si="4"/>
        <v>1952.4446128036052</v>
      </c>
      <c r="L44" s="6">
        <f t="shared" si="5"/>
        <v>44.186475451246451</v>
      </c>
      <c r="O44" s="24">
        <f t="shared" si="13"/>
        <v>0.23045560113546332</v>
      </c>
      <c r="Q44" s="5">
        <v>56.875</v>
      </c>
      <c r="R44" s="17">
        <f t="shared" si="14"/>
        <v>82.255017945963232</v>
      </c>
    </row>
    <row r="45" spans="1:18" x14ac:dyDescent="0.3">
      <c r="H45" s="5">
        <f t="shared" si="2"/>
        <v>-2</v>
      </c>
      <c r="I45" s="5">
        <v>3</v>
      </c>
      <c r="J45" s="6">
        <f t="shared" si="3"/>
        <v>31.247899999999994</v>
      </c>
      <c r="K45" s="6">
        <f t="shared" si="4"/>
        <v>2054.2134974978926</v>
      </c>
      <c r="L45" s="6">
        <f>SQRT(K45)</f>
        <v>45.32343210192596</v>
      </c>
      <c r="O45" s="24">
        <f t="shared" si="13"/>
        <v>0.23045560113546332</v>
      </c>
      <c r="Q45" s="5">
        <v>58.75</v>
      </c>
      <c r="R45" s="17">
        <f t="shared" si="14"/>
        <v>84.503774929234581</v>
      </c>
    </row>
    <row r="46" spans="1:18" x14ac:dyDescent="0.3">
      <c r="G46" s="19" t="s">
        <v>17</v>
      </c>
      <c r="H46" s="21">
        <f t="shared" si="2"/>
        <v>3.7020888791086004E-2</v>
      </c>
      <c r="I46" s="21">
        <v>0.962979111208914</v>
      </c>
      <c r="J46" s="22">
        <f t="shared" si="3"/>
        <v>17.107817649412237</v>
      </c>
      <c r="K46" s="22">
        <f t="shared" si="4"/>
        <v>991.60434622778689</v>
      </c>
      <c r="L46" s="22">
        <f t="shared" si="5"/>
        <v>31.489749859720813</v>
      </c>
      <c r="O46" s="24">
        <f t="shared" si="13"/>
        <v>0.23045560113546332</v>
      </c>
      <c r="Q46" s="5">
        <v>60.625</v>
      </c>
      <c r="R46" s="17">
        <f t="shared" si="14"/>
        <v>86.694221129731218</v>
      </c>
    </row>
    <row r="47" spans="1:18" x14ac:dyDescent="0.3">
      <c r="G47" s="19" t="s">
        <v>23</v>
      </c>
      <c r="H47" s="32">
        <f>(D27*0.01*E33-E27*0.01*E32)/(D27*0.01*E33+E27*0.01*D32-(D27+E27)*0.01*E32)</f>
        <v>-1.7142997294160538</v>
      </c>
      <c r="I47" s="33">
        <f>1-H47</f>
        <v>2.7142997294160538</v>
      </c>
      <c r="J47" s="22">
        <f t="shared" si="3"/>
        <v>29.264697286728005</v>
      </c>
      <c r="K47" s="22">
        <f t="shared" si="4"/>
        <v>1777.0459616730823</v>
      </c>
      <c r="L47" s="22">
        <f t="shared" si="5"/>
        <v>42.155022970852265</v>
      </c>
      <c r="O47" s="24">
        <f t="shared" si="13"/>
        <v>0.23045560113546332</v>
      </c>
      <c r="Q47" s="5">
        <v>62.5</v>
      </c>
      <c r="R47" s="17">
        <f t="shared" si="14"/>
        <v>88.830670251274896</v>
      </c>
    </row>
    <row r="48" spans="1:18" x14ac:dyDescent="0.3">
      <c r="O48" s="24">
        <f t="shared" si="13"/>
        <v>0.23045560113546332</v>
      </c>
      <c r="Q48" s="5">
        <v>64.375</v>
      </c>
      <c r="R48" s="17">
        <f t="shared" si="14"/>
        <v>90.916928991749018</v>
      </c>
    </row>
    <row r="49" spans="7:18" x14ac:dyDescent="0.3">
      <c r="G49" s="43" t="s">
        <v>28</v>
      </c>
      <c r="H49" s="43"/>
      <c r="I49" s="18">
        <f>(J47-1.76)/L47</f>
        <v>0.65246547975423697</v>
      </c>
      <c r="O49" s="24">
        <f t="shared" si="13"/>
        <v>0.23045560113546332</v>
      </c>
      <c r="Q49" s="5">
        <v>66.25</v>
      </c>
      <c r="R49" s="17">
        <f t="shared" si="14"/>
        <v>92.956376743560369</v>
      </c>
    </row>
    <row r="50" spans="7:18" x14ac:dyDescent="0.3">
      <c r="O50" s="24">
        <f t="shared" si="13"/>
        <v>0.23045560113546332</v>
      </c>
      <c r="Q50" s="5">
        <v>68.125</v>
      </c>
      <c r="R50" s="17">
        <f t="shared" si="14"/>
        <v>94.952029874514707</v>
      </c>
    </row>
    <row r="51" spans="7:18" x14ac:dyDescent="0.3">
      <c r="O51" s="24">
        <f t="shared" si="13"/>
        <v>0.23045560113546332</v>
      </c>
      <c r="Q51" s="5">
        <v>70</v>
      </c>
      <c r="R51" s="17">
        <f t="shared" si="14"/>
        <v>96.906594085700561</v>
      </c>
    </row>
    <row r="52" spans="7:18" x14ac:dyDescent="0.3">
      <c r="N52" s="34" t="s">
        <v>31</v>
      </c>
      <c r="O52" s="27">
        <f t="shared" si="13"/>
        <v>0.23045560113546332</v>
      </c>
      <c r="P52" s="19"/>
      <c r="Q52" s="26">
        <v>44.331120227000007</v>
      </c>
      <c r="R52" s="25">
        <f>SQRT(2*(Q52*0.01-O52)/$O$22)*100</f>
        <v>65.246547975281686</v>
      </c>
    </row>
  </sheetData>
  <mergeCells count="16">
    <mergeCell ref="G49:H49"/>
    <mergeCell ref="O21:P21"/>
    <mergeCell ref="O22:P22"/>
    <mergeCell ref="O25:R25"/>
    <mergeCell ref="A26:E26"/>
    <mergeCell ref="B34:C34"/>
    <mergeCell ref="D34:E34"/>
    <mergeCell ref="A1:C1"/>
    <mergeCell ref="A2:C3"/>
    <mergeCell ref="H2:L2"/>
    <mergeCell ref="O2:R2"/>
    <mergeCell ref="D3:E3"/>
    <mergeCell ref="H3:I3"/>
    <mergeCell ref="J3:L3"/>
    <mergeCell ref="O3:P3"/>
    <mergeCell ref="Q3:R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ρ=original</vt:lpstr>
      <vt:lpstr>ρ=-1</vt:lpstr>
      <vt:lpstr>ρ=+1</vt:lpstr>
      <vt:lpstr>optimal(A=4)</vt:lpstr>
      <vt:lpstr>optimal(A=1)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a2468834@hotmail.com</dc:creator>
  <cp:lastModifiedBy>a2468834@hotmail.com</cp:lastModifiedBy>
  <dcterms:created xsi:type="dcterms:W3CDTF">2019-04-10T07:06:28Z</dcterms:created>
  <dcterms:modified xsi:type="dcterms:W3CDTF">2019-04-11T04:56:21Z</dcterms:modified>
</cp:coreProperties>
</file>